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-my.sharepoint.com/personal/mark_mccurdy_usda_gov/Documents/Documents/ENGINEERING &amp; MANAGEMENT/Design Tools/Sediment Storage/"/>
    </mc:Choice>
  </mc:AlternateContent>
  <xr:revisionPtr revIDLastSave="0" documentId="8_{667BB23B-9296-413D-8561-ED469BEC06D2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Sediment Storage" sheetId="1" r:id="rId1"/>
    <sheet name="Info" sheetId="2" r:id="rId2"/>
    <sheet name="Gully Factor" sheetId="3" r:id="rId3"/>
  </sheets>
  <definedNames>
    <definedName name="Eph_gully">'Sediment Storage'!$N$33:$X$33</definedName>
    <definedName name="Ephgully">'Sediment Storage'!$O$33:$X$33</definedName>
    <definedName name="_xlnm.Print_Area" localSheetId="0">'Sediment Storage'!$A$1:$M$54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A41" i="1"/>
  <c r="G39" i="1"/>
  <c r="N39" i="1" s="1"/>
  <c r="G25" i="1"/>
  <c r="A1" i="2"/>
  <c r="D15" i="1"/>
  <c r="G35" i="1"/>
  <c r="B42" i="1" l="1"/>
  <c r="B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Norman Friedrich</author>
    <author>Woida, Kathleen - NRCS, Des Moines, IA</author>
  </authors>
  <commentList>
    <comment ref="A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For keyboard selecting use Alt + Down Arrow in the input cell, then press enter. 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If Job Class is V or greater, then use the SCS-ENG-309.
</t>
        </r>
      </text>
    </comment>
    <comment ref="F3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Include all unterraced CROPLAND acres with C slopes or steeper (&gt;5% slopes). Also include any terraced acres deemed vulnerable to ephemeral gully erosion during the life of the structure.</t>
        </r>
      </text>
    </comment>
    <comment ref="F3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If drainage area ≤250 acres, enter value ≥1.0 and ≤1.2.</t>
        </r>
      </text>
    </comment>
    <comment ref="F3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If drainage area &gt;250 acres, safety factor = 1.2.</t>
        </r>
      </text>
    </comment>
  </commentList>
</comments>
</file>

<file path=xl/sharedStrings.xml><?xml version="1.0" encoding="utf-8"?>
<sst xmlns="http://schemas.openxmlformats.org/spreadsheetml/2006/main" count="122" uniqueCount="117">
  <si>
    <t>Date:</t>
  </si>
  <si>
    <t>Drainage Area =</t>
  </si>
  <si>
    <t>Delivery Rate</t>
  </si>
  <si>
    <t>Deep Loess</t>
  </si>
  <si>
    <t>Remainder of</t>
  </si>
  <si>
    <t>Acres</t>
  </si>
  <si>
    <t>Area</t>
  </si>
  <si>
    <t>0 - 40</t>
  </si>
  <si>
    <t>40 - 100</t>
  </si>
  <si>
    <t>Controlled Gully</t>
  </si>
  <si>
    <t>Moderately Active Gully</t>
  </si>
  <si>
    <t>Active Gully</t>
  </si>
  <si>
    <t>Extremely Active Gully</t>
  </si>
  <si>
    <t>Storage Below Crest</t>
  </si>
  <si>
    <t>Ac. Ft.</t>
  </si>
  <si>
    <t>Storage Above Crest</t>
  </si>
  <si>
    <t>Contact:</t>
  </si>
  <si>
    <t>USDA Natural Resources Conservation Service</t>
  </si>
  <si>
    <t>693 Federal Building</t>
  </si>
  <si>
    <t>Des Moines, IA 50309</t>
  </si>
  <si>
    <t>Project Name:</t>
  </si>
  <si>
    <t>County:</t>
  </si>
  <si>
    <t>Computed by:</t>
  </si>
  <si>
    <t>Checked by:</t>
  </si>
  <si>
    <t>DA</t>
  </si>
  <si>
    <t>NA</t>
  </si>
  <si>
    <t>Remainder of Iowa</t>
  </si>
  <si>
    <t>Design Life</t>
  </si>
  <si>
    <t>years</t>
  </si>
  <si>
    <t>tons/year</t>
  </si>
  <si>
    <t>Sediment Allocation</t>
  </si>
  <si>
    <t>Sediment Density</t>
  </si>
  <si>
    <t>Tons/Ac-Ft</t>
  </si>
  <si>
    <t>Below Crest</t>
  </si>
  <si>
    <t>Above Crest</t>
  </si>
  <si>
    <t>=</t>
  </si>
  <si>
    <t>Total sheet and rill erosion (From PDM-1)</t>
  </si>
  <si>
    <t xml:space="preserve">Delivery Rate = </t>
  </si>
  <si>
    <t xml:space="preserve">Gully Factor = </t>
  </si>
  <si>
    <t>Iowa</t>
  </si>
  <si>
    <t>Deep Loess Area</t>
  </si>
  <si>
    <t>Job Class:</t>
  </si>
  <si>
    <t>&gt; 100</t>
  </si>
  <si>
    <t>I</t>
  </si>
  <si>
    <t>II</t>
  </si>
  <si>
    <t>III</t>
  </si>
  <si>
    <t>IV</t>
  </si>
  <si>
    <t>Revisions</t>
  </si>
  <si>
    <t>If Job Class V or greater, use the SCS-ENG-309 form.</t>
  </si>
  <si>
    <t>Added Job Class flag. Added safety factor of 1.2 when DA&gt;250 acres.</t>
  </si>
  <si>
    <t>Version 1.0 - Feb 16, 2011</t>
  </si>
  <si>
    <t>IA-ENG-39</t>
  </si>
  <si>
    <t>Version 1.01 - December 2, 2011</t>
  </si>
  <si>
    <t>USDA - NRCS</t>
  </si>
  <si>
    <r>
      <t xml:space="preserve">GULLY FACTOR:    </t>
    </r>
    <r>
      <rPr>
        <u/>
        <sz val="11"/>
        <rFont val="Arial"/>
        <family val="2"/>
      </rPr>
      <t>Controlled</t>
    </r>
    <r>
      <rPr>
        <sz val="11"/>
        <rFont val="Arial"/>
        <family val="2"/>
      </rPr>
      <t xml:space="preserve"> = Non-eroding or Slight)</t>
    </r>
  </si>
  <si>
    <r>
      <t xml:space="preserve">      </t>
    </r>
    <r>
      <rPr>
        <u/>
        <sz val="11"/>
        <rFont val="Arial"/>
        <family val="2"/>
      </rPr>
      <t>Active</t>
    </r>
    <r>
      <rPr>
        <sz val="11"/>
        <rFont val="Arial"/>
        <family val="2"/>
      </rPr>
      <t xml:space="preserve"> = Moderate to Severe</t>
    </r>
  </si>
  <si>
    <r>
      <t xml:space="preserve">      </t>
    </r>
    <r>
      <rPr>
        <u/>
        <sz val="11"/>
        <rFont val="Arial"/>
        <family val="2"/>
      </rPr>
      <t>Extremely active</t>
    </r>
    <r>
      <rPr>
        <sz val="11"/>
        <rFont val="Arial"/>
        <family val="2"/>
      </rPr>
      <t xml:space="preserve"> =  Severe to Very Severe</t>
    </r>
  </si>
  <si>
    <t xml:space="preserve">       U.S.D.A. - NATURAL RESOURCES CONSERVATION SERVICE</t>
  </si>
  <si>
    <t xml:space="preserve">          STREAMBANK AND GULLY EROSION (Direct-Volume Method, Modified for Iowa)</t>
  </si>
  <si>
    <t>Lateral Recession</t>
  </si>
  <si>
    <t>Erosion</t>
  </si>
  <si>
    <t xml:space="preserve">                                       Description</t>
  </si>
  <si>
    <t>Rate (ft/yr)</t>
  </si>
  <si>
    <t>Category</t>
  </si>
  <si>
    <t>Some bare bank but active erosion not readily apparent.  Some rills, but</t>
  </si>
  <si>
    <t>0.01 - 0.05</t>
  </si>
  <si>
    <t>Slight</t>
  </si>
  <si>
    <t>no vegetative overhang.  May be some exposed tree roots from previous</t>
  </si>
  <si>
    <r>
      <t>stage of erosion.  (CEM stages 1, 2, 3 and 6</t>
    </r>
    <r>
      <rPr>
        <sz val="10"/>
        <rFont val="Trebuchet MS"/>
        <family val="2"/>
      </rPr>
      <t>)</t>
    </r>
  </si>
  <si>
    <t>0.06 - 0.2</t>
  </si>
  <si>
    <t>Moderate</t>
  </si>
  <si>
    <t>Bank is predominantly bare with some rills and vegetative overhang.  Few</t>
  </si>
  <si>
    <t>gullies may radiate off main channel; some exposed tree roots.  May be</t>
  </si>
  <si>
    <t>stabilized slumps, but no recent slumps and slips. (CEM stages 3, 4 and 5)</t>
  </si>
  <si>
    <t>Bank is bare with rills and severe vegetative overhang.  Many exposed</t>
  </si>
  <si>
    <t xml:space="preserve">tree roots, some fallen trees, and recent slumps and slips.  Some </t>
  </si>
  <si>
    <t>0.3 - 0.5</t>
  </si>
  <si>
    <t>Severe</t>
  </si>
  <si>
    <t>changes in cultural features such as fence corners missing and realignment</t>
  </si>
  <si>
    <t>of roads and trails.  Some gullies radiating off the main channel.  Channel</t>
  </si>
  <si>
    <t>cross-section becomes more U-shaped rather than V-shaped. (CEM stages 3 and 4)</t>
  </si>
  <si>
    <t>Bank is bare with severe vegetative overhang.  Gullies radiating off main</t>
  </si>
  <si>
    <t>0.5+</t>
  </si>
  <si>
    <t>Very Severe</t>
  </si>
  <si>
    <t>channel are common.  Many fallen trees, drains and culverts eroding out,</t>
  </si>
  <si>
    <t>and changes in cultural features as above.  Massive slips or washouts</t>
  </si>
  <si>
    <t>common.  Channel cross-section is U-shaped.  (CEM stage 3)</t>
  </si>
  <si>
    <t xml:space="preserve"> </t>
  </si>
  <si>
    <t>Drainage Area (DA)</t>
  </si>
  <si>
    <t>Added "IA-ENG-39". Removed reference to Iowa Small Structure Design Manual.</t>
  </si>
  <si>
    <t>Changed Job Class dropdown menu to include only classes I, II, III, and IV.</t>
  </si>
  <si>
    <t/>
  </si>
  <si>
    <t>%</t>
  </si>
  <si>
    <t>Classic Gully Factor</t>
  </si>
  <si>
    <t xml:space="preserve">% of total acres likely to experience ephemeral gully erosion = </t>
  </si>
  <si>
    <t>Increased Classic Gully Factor for "controlled gully" from 1.0 to 1.1.</t>
  </si>
  <si>
    <t xml:space="preserve">  experience ephemeral gully erosion during life of the structure.</t>
  </si>
  <si>
    <t>Version 1.02 - June 2016</t>
  </si>
  <si>
    <t>Must use SCS-ENG-309 for Job Class V or greater</t>
  </si>
  <si>
    <t>Use SCS-ENG-309 for Job Class V or greater</t>
  </si>
  <si>
    <r>
      <t xml:space="preserve">Safety Factor (DA </t>
    </r>
    <r>
      <rPr>
        <sz val="10"/>
        <rFont val="Calibri"/>
        <family val="2"/>
      </rPr>
      <t xml:space="preserve">≤ </t>
    </r>
    <r>
      <rPr>
        <sz val="10"/>
        <rFont val="Arial"/>
        <family val="2"/>
      </rPr>
      <t>250) =</t>
    </r>
  </si>
  <si>
    <t>Safety Factor (DA &gt; 250) =</t>
  </si>
  <si>
    <t>Added user-input cell for approximate percentage of drainage area likely to</t>
  </si>
  <si>
    <r>
      <t xml:space="preserve">Added user-input cell for Safety Factor of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1.0 and </t>
    </r>
    <r>
      <rPr>
        <sz val="10"/>
        <rFont val="Calibri"/>
        <family val="2"/>
      </rPr>
      <t>≤1.</t>
    </r>
    <r>
      <rPr>
        <sz val="10"/>
        <rFont val="Arial"/>
        <family val="2"/>
      </rPr>
      <t xml:space="preserve">2 for drainage areas </t>
    </r>
    <r>
      <rPr>
        <sz val="10"/>
        <rFont val="Calibri"/>
        <family val="2"/>
      </rPr>
      <t xml:space="preserve">≤ </t>
    </r>
    <r>
      <rPr>
        <sz val="10"/>
        <rFont val="Arial"/>
        <family val="2"/>
      </rPr>
      <t>250 ac.</t>
    </r>
  </si>
  <si>
    <t xml:space="preserve">Gully </t>
  </si>
  <si>
    <t>Factor</t>
  </si>
  <si>
    <r>
      <t xml:space="preserve">                         </t>
    </r>
    <r>
      <rPr>
        <u/>
        <sz val="11"/>
        <rFont val="Arial"/>
        <family val="2"/>
      </rPr>
      <t>Moderately active</t>
    </r>
    <r>
      <rPr>
        <sz val="11"/>
        <rFont val="Arial"/>
        <family val="2"/>
      </rPr>
      <t xml:space="preserve"> = Moderate</t>
    </r>
  </si>
  <si>
    <t>Computes required sediment storage for ponds and detention structures.  Originally used the method in the Iowa Small Structure Design Manual (IA583.21); revised in 2011, 2016, and 2017.</t>
  </si>
  <si>
    <t>Added a column for the Gully Factor to the chart on the Gully Factor Sheet</t>
  </si>
  <si>
    <t>Version 1.03 - October 2017</t>
  </si>
  <si>
    <t xml:space="preserve">          Small Structure Sedimentation Form</t>
  </si>
  <si>
    <t>515-284-4135</t>
  </si>
  <si>
    <t>210 Walnut Street</t>
  </si>
  <si>
    <t>In Rows 41 and 45 of the form, the ephemeral gully erosion factor of 1.4 tons/ac/yr has been determined to best reflect an average of actual field conditions throughout the state.</t>
  </si>
  <si>
    <t>Modified storage calculations to incorporate average ephemeral gully erosion factor of 1.4 tons/ac/yr.</t>
  </si>
  <si>
    <t>Small_Structure_Sedimentation.xlsx V1.03</t>
  </si>
  <si>
    <t>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</si>
</sst>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0"/>
      <name val="Times New Roman"/>
    </font>
    <font>
      <sz val="10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i/>
      <sz val="10"/>
      <name val="Arial"/>
      <family val="2"/>
    </font>
    <font>
      <i/>
      <sz val="12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u/>
      <sz val="11"/>
      <name val="Arial"/>
      <family val="2"/>
    </font>
    <font>
      <i/>
      <sz val="11"/>
      <name val="Trebuchet MS"/>
      <family val="2"/>
    </font>
    <font>
      <b/>
      <sz val="12"/>
      <name val="Trebuchet MS"/>
      <family val="2"/>
    </font>
    <font>
      <sz val="10"/>
      <name val="Trebuchet MS"/>
      <family val="2"/>
    </font>
    <font>
      <sz val="11"/>
      <name val="Trebuchet MS"/>
      <family val="2"/>
    </font>
    <font>
      <b/>
      <sz val="9"/>
      <color indexed="81"/>
      <name val="Tahoma"/>
      <family val="2"/>
    </font>
    <font>
      <b/>
      <i/>
      <sz val="19"/>
      <color indexed="56"/>
      <name val="Arial"/>
      <family val="2"/>
    </font>
    <font>
      <sz val="10"/>
      <name val="Calibri"/>
      <family val="2"/>
    </font>
    <font>
      <b/>
      <sz val="8"/>
      <color indexed="81"/>
      <name val="Tahoma"/>
      <family val="2"/>
    </font>
    <font>
      <b/>
      <sz val="11"/>
      <color rgb="FFFF0000"/>
      <name val="Arial"/>
      <family val="2"/>
    </font>
    <font>
      <b/>
      <i/>
      <sz val="19"/>
      <color theme="3" tint="0.39997558519241921"/>
      <name val="Times New Roman"/>
      <family val="1"/>
    </font>
    <font>
      <sz val="8"/>
      <color rgb="FF000000"/>
      <name val="Tahoma"/>
      <family val="2"/>
    </font>
    <font>
      <b/>
      <i/>
      <sz val="11"/>
      <name val="Trebuchet MS"/>
      <family val="2"/>
    </font>
    <font>
      <b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B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5" fillId="0" borderId="0" xfId="0" applyFont="1"/>
    <xf numFmtId="0" fontId="4" fillId="0" borderId="0" xfId="0" applyFont="1" applyAlignment="1" applyProtection="1"/>
    <xf numFmtId="0" fontId="3" fillId="0" borderId="0" xfId="0" applyFont="1" applyProtection="1"/>
    <xf numFmtId="0" fontId="0" fillId="0" borderId="0" xfId="0" applyProtection="1"/>
    <xf numFmtId="0" fontId="5" fillId="0" borderId="0" xfId="0" applyFont="1" applyBorder="1" applyAlignment="1" applyProtection="1">
      <alignment horizontal="right"/>
    </xf>
    <xf numFmtId="0" fontId="8" fillId="0" borderId="0" xfId="0" applyFont="1" applyAlignment="1" applyProtection="1">
      <alignment horizontal="centerContinuous"/>
    </xf>
    <xf numFmtId="0" fontId="1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Continuous"/>
    </xf>
    <xf numFmtId="0" fontId="5" fillId="0" borderId="0" xfId="0" applyFont="1" applyAlignment="1" applyProtection="1">
      <alignment horizontal="centerContinuous"/>
    </xf>
    <xf numFmtId="0" fontId="5" fillId="0" borderId="1" xfId="0" applyFont="1" applyBorder="1" applyAlignment="1" applyProtection="1">
      <alignment horizontal="centerContinuous"/>
    </xf>
    <xf numFmtId="0" fontId="5" fillId="0" borderId="2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4" xfId="0" applyFont="1" applyBorder="1" applyAlignment="1" applyProtection="1">
      <alignment horizontal="centerContinuous"/>
    </xf>
    <xf numFmtId="0" fontId="5" fillId="0" borderId="5" xfId="0" applyFont="1" applyBorder="1" applyAlignment="1" applyProtection="1">
      <alignment horizontal="centerContinuous"/>
    </xf>
    <xf numFmtId="0" fontId="5" fillId="0" borderId="6" xfId="0" applyFont="1" applyBorder="1" applyAlignment="1" applyProtection="1">
      <alignment horizontal="centerContinuous"/>
    </xf>
    <xf numFmtId="0" fontId="5" fillId="0" borderId="7" xfId="0" applyFont="1" applyBorder="1" applyAlignment="1" applyProtection="1">
      <alignment horizontal="centerContinuous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49" fontId="5" fillId="0" borderId="4" xfId="0" applyNumberFormat="1" applyFont="1" applyBorder="1" applyProtection="1"/>
    <xf numFmtId="9" fontId="5" fillId="0" borderId="5" xfId="0" applyNumberFormat="1" applyFont="1" applyBorder="1" applyProtection="1"/>
    <xf numFmtId="0" fontId="5" fillId="0" borderId="5" xfId="0" applyFont="1" applyBorder="1" applyProtection="1"/>
    <xf numFmtId="0" fontId="5" fillId="0" borderId="6" xfId="0" applyFont="1" applyBorder="1" applyProtection="1"/>
    <xf numFmtId="0" fontId="5" fillId="0" borderId="4" xfId="0" applyFont="1" applyBorder="1" applyProtection="1"/>
    <xf numFmtId="0" fontId="5" fillId="0" borderId="1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Continuous"/>
    </xf>
    <xf numFmtId="0" fontId="5" fillId="0" borderId="11" xfId="0" applyFont="1" applyBorder="1" applyAlignment="1" applyProtection="1">
      <alignment horizontal="centerContinuous"/>
    </xf>
    <xf numFmtId="49" fontId="5" fillId="0" borderId="10" xfId="0" applyNumberFormat="1" applyFont="1" applyBorder="1" applyProtection="1"/>
    <xf numFmtId="9" fontId="5" fillId="0" borderId="0" xfId="0" applyNumberFormat="1" applyFont="1" applyBorder="1" applyProtection="1"/>
    <xf numFmtId="0" fontId="5" fillId="0" borderId="0" xfId="0" applyFont="1" applyBorder="1" applyProtection="1"/>
    <xf numFmtId="0" fontId="5" fillId="0" borderId="11" xfId="0" applyFont="1" applyBorder="1" applyProtection="1"/>
    <xf numFmtId="0" fontId="5" fillId="0" borderId="10" xfId="0" applyFont="1" applyBorder="1" applyProtection="1"/>
    <xf numFmtId="49" fontId="5" fillId="0" borderId="7" xfId="0" applyNumberFormat="1" applyFont="1" applyBorder="1" applyProtection="1"/>
    <xf numFmtId="9" fontId="5" fillId="0" borderId="8" xfId="0" applyNumberFormat="1" applyFont="1" applyBorder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7" xfId="0" applyFont="1" applyBorder="1" applyProtection="1"/>
    <xf numFmtId="49" fontId="5" fillId="0" borderId="0" xfId="0" applyNumberFormat="1" applyFont="1" applyProtection="1"/>
    <xf numFmtId="49" fontId="5" fillId="0" borderId="0" xfId="0" applyNumberFormat="1" applyFont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centerContinuous"/>
    </xf>
    <xf numFmtId="0" fontId="9" fillId="0" borderId="0" xfId="0" applyFont="1" applyProtection="1"/>
    <xf numFmtId="0" fontId="7" fillId="0" borderId="0" xfId="0" applyFont="1" applyProtection="1"/>
    <xf numFmtId="0" fontId="5" fillId="0" borderId="0" xfId="0" applyFont="1" applyAlignment="1" applyProtection="1">
      <alignment horizontal="left"/>
    </xf>
    <xf numFmtId="0" fontId="2" fillId="0" borderId="0" xfId="0" applyFont="1" applyProtection="1"/>
    <xf numFmtId="0" fontId="2" fillId="0" borderId="0" xfId="0" quotePrefix="1" applyFont="1" applyAlignment="1" applyProtection="1">
      <alignment horizontal="right"/>
    </xf>
    <xf numFmtId="0" fontId="8" fillId="0" borderId="0" xfId="0" applyFont="1" applyProtection="1"/>
    <xf numFmtId="0" fontId="5" fillId="0" borderId="0" xfId="0" applyFont="1" applyBorder="1" applyAlignment="1" applyProtection="1">
      <alignment horizontal="centerContinuous" vertical="top"/>
    </xf>
    <xf numFmtId="0" fontId="6" fillId="0" borderId="0" xfId="0" applyFont="1" applyBorder="1" applyAlignment="1" applyProtection="1">
      <alignment horizontal="centerContinuous" vertical="top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justify"/>
    </xf>
    <xf numFmtId="0" fontId="1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2" fontId="5" fillId="0" borderId="0" xfId="0" applyNumberFormat="1" applyFont="1" applyBorder="1" applyAlignment="1" applyProtection="1">
      <alignment horizontal="center"/>
    </xf>
    <xf numFmtId="2" fontId="5" fillId="0" borderId="0" xfId="0" applyNumberFormat="1" applyFont="1" applyBorder="1" applyProtection="1"/>
    <xf numFmtId="0" fontId="2" fillId="0" borderId="0" xfId="0" applyFont="1" applyBorder="1" applyProtection="1"/>
    <xf numFmtId="0" fontId="0" fillId="0" borderId="0" xfId="0" applyBorder="1" applyProtection="1"/>
    <xf numFmtId="0" fontId="5" fillId="0" borderId="0" xfId="0" applyFont="1" applyFill="1" applyBorder="1" applyAlignment="1" applyProtection="1">
      <alignment horizontal="right"/>
    </xf>
    <xf numFmtId="0" fontId="11" fillId="2" borderId="8" xfId="0" applyFont="1" applyFill="1" applyBorder="1" applyProtection="1">
      <protection locked="0"/>
    </xf>
    <xf numFmtId="14" fontId="5" fillId="0" borderId="0" xfId="0" applyNumberFormat="1" applyFont="1"/>
    <xf numFmtId="0" fontId="13" fillId="0" borderId="0" xfId="0" applyFont="1"/>
    <xf numFmtId="0" fontId="6" fillId="0" borderId="0" xfId="0" applyFont="1"/>
    <xf numFmtId="9" fontId="5" fillId="0" borderId="0" xfId="0" applyNumberFormat="1" applyFont="1" applyProtection="1"/>
    <xf numFmtId="0" fontId="24" fillId="0" borderId="0" xfId="0" applyFont="1" applyAlignment="1" applyProtection="1">
      <alignment vertical="center"/>
    </xf>
    <xf numFmtId="0" fontId="5" fillId="0" borderId="8" xfId="0" applyFont="1" applyBorder="1"/>
    <xf numFmtId="0" fontId="18" fillId="0" borderId="0" xfId="0" applyFont="1"/>
    <xf numFmtId="0" fontId="16" fillId="0" borderId="17" xfId="0" applyFont="1" applyBorder="1" applyAlignment="1"/>
    <xf numFmtId="0" fontId="16" fillId="0" borderId="17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5" xfId="0" applyFont="1" applyBorder="1" applyAlignment="1">
      <alignment horizontal="left"/>
    </xf>
    <xf numFmtId="0" fontId="19" fillId="0" borderId="11" xfId="0" applyFont="1" applyBorder="1" applyAlignment="1"/>
    <xf numFmtId="0" fontId="19" fillId="0" borderId="6" xfId="0" applyFont="1" applyBorder="1" applyAlignment="1"/>
    <xf numFmtId="0" fontId="18" fillId="0" borderId="0" xfId="0" applyFont="1" applyAlignment="1"/>
    <xf numFmtId="0" fontId="16" fillId="0" borderId="18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8" xfId="0" applyFont="1" applyBorder="1" applyAlignment="1"/>
    <xf numFmtId="0" fontId="19" fillId="0" borderId="8" xfId="0" applyFont="1" applyBorder="1" applyAlignment="1"/>
    <xf numFmtId="0" fontId="19" fillId="0" borderId="9" xfId="0" applyFont="1" applyBorder="1" applyAlignment="1"/>
    <xf numFmtId="0" fontId="18" fillId="0" borderId="19" xfId="0" applyFont="1" applyBorder="1" applyAlignment="1"/>
    <xf numFmtId="0" fontId="18" fillId="0" borderId="0" xfId="0" applyFont="1" applyBorder="1" applyAlignment="1"/>
    <xf numFmtId="0" fontId="18" fillId="0" borderId="11" xfId="0" applyFont="1" applyBorder="1" applyAlignment="1"/>
    <xf numFmtId="0" fontId="18" fillId="0" borderId="19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8" xfId="0" applyFont="1" applyBorder="1" applyAlignment="1"/>
    <xf numFmtId="0" fontId="18" fillId="0" borderId="8" xfId="0" applyFont="1" applyBorder="1" applyAlignment="1"/>
    <xf numFmtId="0" fontId="18" fillId="0" borderId="9" xfId="0" applyFont="1" applyBorder="1" applyAlignment="1"/>
    <xf numFmtId="0" fontId="18" fillId="0" borderId="18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9" xfId="0" applyFont="1" applyBorder="1"/>
    <xf numFmtId="0" fontId="18" fillId="0" borderId="0" xfId="0" applyFont="1" applyBorder="1"/>
    <xf numFmtId="0" fontId="17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24" fillId="0" borderId="0" xfId="0" applyFont="1" applyAlignment="1" applyProtection="1"/>
    <xf numFmtId="164" fontId="5" fillId="0" borderId="8" xfId="0" applyNumberFormat="1" applyFont="1" applyBorder="1" applyProtection="1"/>
    <xf numFmtId="0" fontId="1" fillId="0" borderId="0" xfId="0" quotePrefix="1" applyFont="1" applyProtection="1"/>
    <xf numFmtId="0" fontId="1" fillId="0" borderId="0" xfId="0" applyNumberFormat="1" applyFont="1" applyProtection="1"/>
    <xf numFmtId="0" fontId="5" fillId="0" borderId="0" xfId="0" quotePrefix="1" applyFont="1"/>
    <xf numFmtId="0" fontId="5" fillId="0" borderId="8" xfId="0" applyNumberFormat="1" applyFont="1" applyBorder="1" applyProtection="1"/>
    <xf numFmtId="2" fontId="9" fillId="0" borderId="0" xfId="0" applyNumberFormat="1" applyFont="1" applyBorder="1" applyProtection="1"/>
    <xf numFmtId="0" fontId="9" fillId="0" borderId="0" xfId="0" applyFont="1" applyBorder="1" applyProtection="1"/>
    <xf numFmtId="0" fontId="9" fillId="0" borderId="0" xfId="0" applyNumberFormat="1" applyFont="1" applyBorder="1" applyProtection="1"/>
    <xf numFmtId="0" fontId="5" fillId="3" borderId="8" xfId="0" applyFont="1" applyFill="1" applyBorder="1" applyAlignment="1" applyProtection="1">
      <alignment horizontal="right"/>
      <protection locked="0"/>
    </xf>
    <xf numFmtId="164" fontId="5" fillId="0" borderId="0" xfId="0" applyNumberFormat="1" applyFont="1" applyBorder="1" applyProtection="1"/>
    <xf numFmtId="164" fontId="5" fillId="0" borderId="0" xfId="0" applyNumberFormat="1" applyFont="1" applyBorder="1" applyProtection="1">
      <protection hidden="1"/>
    </xf>
    <xf numFmtId="164" fontId="5" fillId="3" borderId="8" xfId="0" applyNumberFormat="1" applyFont="1" applyFill="1" applyBorder="1" applyProtection="1">
      <protection locked="0"/>
    </xf>
    <xf numFmtId="49" fontId="5" fillId="0" borderId="0" xfId="0" applyNumberFormat="1" applyFont="1" applyFill="1" applyBorder="1" applyAlignment="1" applyProtection="1">
      <alignment horizontal="left"/>
    </xf>
    <xf numFmtId="2" fontId="18" fillId="0" borderId="19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18" fillId="0" borderId="0" xfId="0" applyNumberFormat="1" applyFont="1" applyAlignment="1">
      <alignment horizontal="center"/>
    </xf>
    <xf numFmtId="2" fontId="18" fillId="0" borderId="17" xfId="0" applyNumberFormat="1" applyFont="1" applyBorder="1" applyAlignment="1">
      <alignment horizontal="center"/>
    </xf>
    <xf numFmtId="2" fontId="18" fillId="0" borderId="18" xfId="0" applyNumberFormat="1" applyFont="1" applyBorder="1" applyAlignment="1">
      <alignment horizontal="center"/>
    </xf>
    <xf numFmtId="0" fontId="0" fillId="0" borderId="20" xfId="0" applyBorder="1"/>
    <xf numFmtId="2" fontId="27" fillId="0" borderId="17" xfId="0" applyNumberFormat="1" applyFont="1" applyBorder="1" applyAlignment="1">
      <alignment horizontal="center"/>
    </xf>
    <xf numFmtId="2" fontId="27" fillId="0" borderId="19" xfId="0" applyNumberFormat="1" applyFont="1" applyBorder="1" applyAlignment="1">
      <alignment horizontal="center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8" fillId="0" borderId="0" xfId="0" applyFont="1" applyAlignment="1" applyProtection="1"/>
    <xf numFmtId="0" fontId="28" fillId="0" borderId="0" xfId="0" applyFont="1" applyAlignment="1"/>
    <xf numFmtId="0" fontId="21" fillId="0" borderId="0" xfId="0" applyFont="1" applyBorder="1" applyAlignment="1" applyProtection="1">
      <alignment horizontal="left"/>
    </xf>
    <xf numFmtId="0" fontId="25" fillId="0" borderId="0" xfId="0" applyFont="1" applyAlignment="1" applyProtection="1">
      <alignment horizontal="left"/>
    </xf>
    <xf numFmtId="0" fontId="12" fillId="2" borderId="8" xfId="0" applyFont="1" applyFill="1" applyBorder="1" applyAlignment="1" applyProtection="1">
      <protection locked="0"/>
    </xf>
    <xf numFmtId="0" fontId="12" fillId="2" borderId="2" xfId="0" applyFont="1" applyFill="1" applyBorder="1" applyAlignment="1" applyProtection="1">
      <alignment horizontal="left"/>
      <protection locked="0"/>
    </xf>
    <xf numFmtId="0" fontId="12" fillId="2" borderId="8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17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2" fillId="0" borderId="0" xfId="0" applyFont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firstButton="1" fmlaLink="$O$20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checked="Checked" firstButton="1" fmlaLink="$O$28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16</xdr:row>
          <xdr:rowOff>123825</xdr:rowOff>
        </xdr:from>
        <xdr:to>
          <xdr:col>11</xdr:col>
          <xdr:colOff>190500</xdr:colOff>
          <xdr:row>25</xdr:row>
          <xdr:rowOff>66675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9525</xdr:rowOff>
        </xdr:from>
        <xdr:to>
          <xdr:col>11</xdr:col>
          <xdr:colOff>152400</xdr:colOff>
          <xdr:row>31</xdr:row>
          <xdr:rowOff>152400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18</xdr:row>
          <xdr:rowOff>76200</xdr:rowOff>
        </xdr:from>
        <xdr:to>
          <xdr:col>7</xdr:col>
          <xdr:colOff>209550</xdr:colOff>
          <xdr:row>19</xdr:row>
          <xdr:rowOff>85725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66675</xdr:rowOff>
        </xdr:from>
        <xdr:to>
          <xdr:col>10</xdr:col>
          <xdr:colOff>285750</xdr:colOff>
          <xdr:row>19</xdr:row>
          <xdr:rowOff>66675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27</xdr:row>
          <xdr:rowOff>9525</xdr:rowOff>
        </xdr:from>
        <xdr:to>
          <xdr:col>8</xdr:col>
          <xdr:colOff>257175</xdr:colOff>
          <xdr:row>27</xdr:row>
          <xdr:rowOff>219075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    1.10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28</xdr:row>
          <xdr:rowOff>9525</xdr:rowOff>
        </xdr:from>
        <xdr:to>
          <xdr:col>8</xdr:col>
          <xdr:colOff>276225</xdr:colOff>
          <xdr:row>28</xdr:row>
          <xdr:rowOff>219075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    1.35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29</xdr:row>
          <xdr:rowOff>9525</xdr:rowOff>
        </xdr:from>
        <xdr:to>
          <xdr:col>8</xdr:col>
          <xdr:colOff>266700</xdr:colOff>
          <xdr:row>29</xdr:row>
          <xdr:rowOff>219075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    1.70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30</xdr:row>
          <xdr:rowOff>9525</xdr:rowOff>
        </xdr:from>
        <xdr:to>
          <xdr:col>8</xdr:col>
          <xdr:colOff>295275</xdr:colOff>
          <xdr:row>30</xdr:row>
          <xdr:rowOff>219075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    2.00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11"/>
  <sheetViews>
    <sheetView showGridLines="0" tabSelected="1" view="pageLayout" zoomScale="98" zoomScaleNormal="100" zoomScalePageLayoutView="98" workbookViewId="0">
      <selection activeCell="B4" sqref="B4:D4"/>
    </sheetView>
  </sheetViews>
  <sheetFormatPr defaultColWidth="9.33203125" defaultRowHeight="12.75" x14ac:dyDescent="0.2"/>
  <cols>
    <col min="1" max="1" width="16.33203125" style="4" customWidth="1"/>
    <col min="2" max="4" width="9.33203125" style="4"/>
    <col min="5" max="5" width="3.6640625" style="4" customWidth="1"/>
    <col min="6" max="6" width="9.33203125" style="4"/>
    <col min="7" max="7" width="6.1640625" style="4" customWidth="1"/>
    <col min="8" max="8" width="4.5" style="4" customWidth="1"/>
    <col min="9" max="9" width="5.83203125" style="4" customWidth="1"/>
    <col min="10" max="10" width="9.33203125" style="4"/>
    <col min="11" max="11" width="5.1640625" style="4" customWidth="1"/>
    <col min="12" max="12" width="7.33203125" style="4" customWidth="1"/>
    <col min="13" max="13" width="16.5" style="4" customWidth="1"/>
    <col min="14" max="14" width="11.83203125" style="4" hidden="1" customWidth="1"/>
    <col min="15" max="20" width="9.33203125" style="4" hidden="1" customWidth="1"/>
    <col min="21" max="21" width="4.33203125" style="4" hidden="1" customWidth="1"/>
    <col min="22" max="24" width="9.33203125" style="4" hidden="1" customWidth="1"/>
    <col min="25" max="50" width="9.33203125" style="4" customWidth="1"/>
    <col min="51" max="16384" width="9.33203125" style="4"/>
  </cols>
  <sheetData>
    <row r="1" spans="1:21" ht="18.75" x14ac:dyDescent="0.3">
      <c r="A1" s="118" t="s">
        <v>110</v>
      </c>
      <c r="B1" s="119"/>
      <c r="C1" s="119"/>
      <c r="D1" s="119"/>
      <c r="E1" s="119"/>
      <c r="F1" s="119"/>
      <c r="G1" s="2"/>
      <c r="H1" s="2"/>
      <c r="I1" s="2"/>
      <c r="J1" s="2"/>
      <c r="K1" s="2"/>
      <c r="L1" s="5" t="s">
        <v>115</v>
      </c>
      <c r="M1" s="2"/>
      <c r="N1" s="2"/>
      <c r="O1" s="3"/>
      <c r="P1" s="3"/>
      <c r="Q1" s="3"/>
    </row>
    <row r="2" spans="1:21" ht="18.75" x14ac:dyDescent="0.3">
      <c r="B2" s="2"/>
      <c r="C2" s="2"/>
      <c r="D2" s="54"/>
      <c r="E2" s="2"/>
      <c r="F2" s="120"/>
      <c r="G2" s="121"/>
      <c r="H2" s="121"/>
      <c r="I2" s="121"/>
      <c r="J2" s="2"/>
      <c r="K2" s="2"/>
      <c r="L2" s="9" t="s">
        <v>53</v>
      </c>
      <c r="M2" s="2"/>
      <c r="N2" s="2"/>
      <c r="O2" s="3"/>
      <c r="P2" s="3"/>
      <c r="Q2" s="3"/>
    </row>
    <row r="3" spans="1:21" x14ac:dyDescent="0.2">
      <c r="A3" s="5"/>
      <c r="B3" s="5"/>
      <c r="C3" s="5"/>
      <c r="D3" s="5"/>
      <c r="E3" s="5"/>
      <c r="F3" s="121"/>
      <c r="G3" s="121"/>
      <c r="H3" s="121"/>
      <c r="I3" s="121"/>
      <c r="L3" s="9" t="s">
        <v>51</v>
      </c>
    </row>
    <row r="4" spans="1:21" ht="15" x14ac:dyDescent="0.2">
      <c r="A4" s="5" t="s">
        <v>20</v>
      </c>
      <c r="B4" s="122"/>
      <c r="C4" s="122"/>
      <c r="D4" s="122"/>
      <c r="E4" s="5"/>
      <c r="F4" s="5"/>
      <c r="G4" s="5"/>
      <c r="H4" s="5"/>
    </row>
    <row r="5" spans="1:21" ht="15" x14ac:dyDescent="0.2">
      <c r="A5" s="5" t="s">
        <v>21</v>
      </c>
      <c r="B5" s="122"/>
      <c r="C5" s="122"/>
      <c r="D5" s="122"/>
      <c r="E5" s="5"/>
      <c r="F5" s="5"/>
      <c r="G5" s="5"/>
      <c r="H5" s="5"/>
    </row>
    <row r="6" spans="1:21" ht="15" x14ac:dyDescent="0.2">
      <c r="A6" s="5" t="s">
        <v>22</v>
      </c>
      <c r="B6" s="122"/>
      <c r="C6" s="122"/>
      <c r="D6" s="122"/>
      <c r="E6" s="5"/>
      <c r="F6" s="5" t="s">
        <v>23</v>
      </c>
      <c r="G6" s="124"/>
      <c r="H6" s="124"/>
      <c r="I6" s="124"/>
      <c r="J6" s="124"/>
    </row>
    <row r="7" spans="1:21" ht="15" x14ac:dyDescent="0.2">
      <c r="A7" s="5" t="s">
        <v>0</v>
      </c>
      <c r="B7" s="122"/>
      <c r="C7" s="122"/>
      <c r="D7" s="122"/>
      <c r="E7" s="5"/>
      <c r="F7" s="5" t="s">
        <v>0</v>
      </c>
      <c r="G7" s="123"/>
      <c r="H7" s="123"/>
      <c r="I7" s="123"/>
      <c r="J7" s="123"/>
    </row>
    <row r="8" spans="1:21" ht="20.25" customHeight="1" x14ac:dyDescent="0.25">
      <c r="A8" s="59" t="s">
        <v>41</v>
      </c>
      <c r="B8" s="122"/>
      <c r="C8" s="122"/>
      <c r="D8" s="122"/>
      <c r="E8" s="6"/>
      <c r="F8" s="94" t="s">
        <v>98</v>
      </c>
      <c r="G8" s="65"/>
      <c r="H8" s="6"/>
      <c r="I8" s="6"/>
      <c r="J8" s="6"/>
      <c r="K8" s="6"/>
      <c r="L8" s="6"/>
      <c r="M8" s="6"/>
      <c r="N8" s="6"/>
      <c r="O8" s="7" t="s">
        <v>43</v>
      </c>
      <c r="P8" s="7" t="s">
        <v>44</v>
      </c>
      <c r="Q8" s="7" t="s">
        <v>45</v>
      </c>
      <c r="R8" s="7" t="s">
        <v>46</v>
      </c>
      <c r="S8" s="7"/>
      <c r="T8" s="7"/>
      <c r="U8" s="7"/>
    </row>
    <row r="9" spans="1:21" s="7" customFormat="1" x14ac:dyDescent="0.2">
      <c r="B9" s="8"/>
      <c r="F9" s="9" t="s">
        <v>1</v>
      </c>
      <c r="G9" s="60">
        <v>75</v>
      </c>
      <c r="H9" s="8"/>
      <c r="J9" s="8"/>
      <c r="K9" s="8"/>
      <c r="L9" s="8"/>
      <c r="M9" s="8"/>
      <c r="N9" s="8"/>
    </row>
    <row r="10" spans="1:21" s="7" customFormat="1" x14ac:dyDescent="0.2">
      <c r="A10" s="8"/>
      <c r="B10" s="8"/>
      <c r="F10" s="9" t="s">
        <v>36</v>
      </c>
      <c r="G10" s="60">
        <v>165</v>
      </c>
      <c r="H10" s="7" t="s">
        <v>29</v>
      </c>
      <c r="I10" s="8"/>
      <c r="J10" s="8"/>
      <c r="K10" s="8"/>
      <c r="L10" s="8"/>
      <c r="M10" s="8"/>
      <c r="N10" s="8"/>
    </row>
    <row r="11" spans="1:21" s="7" customFormat="1" x14ac:dyDescent="0.2">
      <c r="B11" s="8"/>
      <c r="F11" s="9" t="s">
        <v>27</v>
      </c>
      <c r="G11" s="60">
        <v>35</v>
      </c>
      <c r="H11" s="7" t="s">
        <v>28</v>
      </c>
      <c r="I11" s="8"/>
    </row>
    <row r="12" spans="1:21" s="7" customFormat="1" x14ac:dyDescent="0.2">
      <c r="A12" s="8"/>
      <c r="B12" s="8"/>
      <c r="C12" s="8"/>
      <c r="D12" s="8"/>
      <c r="E12" s="8"/>
      <c r="F12" s="8"/>
      <c r="G12" s="8"/>
      <c r="H12" s="8"/>
      <c r="I12" s="8"/>
      <c r="N12" s="8"/>
      <c r="O12" s="8"/>
    </row>
    <row r="13" spans="1:21" s="7" customFormat="1" x14ac:dyDescent="0.2">
      <c r="A13" s="8"/>
      <c r="B13" s="8"/>
      <c r="C13" s="9"/>
      <c r="D13" s="8" t="s">
        <v>30</v>
      </c>
      <c r="G13" s="8" t="s">
        <v>31</v>
      </c>
      <c r="H13" s="8"/>
      <c r="I13" s="8"/>
    </row>
    <row r="14" spans="1:21" s="7" customFormat="1" x14ac:dyDescent="0.2">
      <c r="A14" s="8"/>
      <c r="B14" s="8"/>
      <c r="C14" s="9" t="s">
        <v>33</v>
      </c>
      <c r="D14" s="64">
        <v>0.8</v>
      </c>
      <c r="G14" s="8">
        <v>1300</v>
      </c>
      <c r="H14" s="8" t="s">
        <v>32</v>
      </c>
      <c r="I14" s="8"/>
    </row>
    <row r="15" spans="1:21" s="7" customFormat="1" x14ac:dyDescent="0.2">
      <c r="A15" s="8"/>
      <c r="B15" s="8"/>
      <c r="C15" s="9" t="s">
        <v>34</v>
      </c>
      <c r="D15" s="64">
        <f>1-D14</f>
        <v>0.19999999999999996</v>
      </c>
      <c r="G15" s="8">
        <v>1750</v>
      </c>
      <c r="H15" s="8" t="s">
        <v>32</v>
      </c>
      <c r="I15" s="8"/>
    </row>
    <row r="16" spans="1:21" s="7" customFormat="1" x14ac:dyDescent="0.2">
      <c r="A16" s="8"/>
      <c r="B16" s="8"/>
      <c r="C16" s="9"/>
      <c r="D16" s="8"/>
      <c r="H16" s="8"/>
      <c r="I16" s="8"/>
    </row>
    <row r="17" spans="1:19" s="7" customFormat="1" x14ac:dyDescent="0.2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8"/>
      <c r="N17" s="8"/>
    </row>
    <row r="18" spans="1:19" s="7" customFormat="1" x14ac:dyDescent="0.2">
      <c r="A18" s="8"/>
      <c r="B18" s="8"/>
      <c r="C18" s="8"/>
      <c r="D18" s="8"/>
      <c r="E18" s="12" t="s">
        <v>2</v>
      </c>
      <c r="F18" s="13"/>
      <c r="G18" s="13"/>
      <c r="H18" s="13"/>
      <c r="I18" s="13"/>
      <c r="J18" s="13"/>
      <c r="K18" s="14"/>
      <c r="M18" s="8"/>
      <c r="N18" s="8"/>
    </row>
    <row r="19" spans="1:19" s="7" customFormat="1" ht="15.75" customHeight="1" x14ac:dyDescent="0.2">
      <c r="A19" s="15" t="s">
        <v>88</v>
      </c>
      <c r="B19" s="16"/>
      <c r="C19" s="17"/>
      <c r="D19" s="16"/>
      <c r="E19" s="15" t="s">
        <v>3</v>
      </c>
      <c r="F19" s="16"/>
      <c r="G19" s="17"/>
      <c r="H19" s="16"/>
      <c r="I19" s="15" t="s">
        <v>4</v>
      </c>
      <c r="J19" s="16"/>
      <c r="K19" s="17"/>
      <c r="M19" s="8"/>
      <c r="N19" s="8"/>
      <c r="O19" s="116"/>
      <c r="P19" s="116" t="s">
        <v>24</v>
      </c>
      <c r="Q19" s="116" t="s">
        <v>40</v>
      </c>
      <c r="R19" s="116" t="s">
        <v>26</v>
      </c>
      <c r="S19" s="116"/>
    </row>
    <row r="20" spans="1:19" s="7" customFormat="1" x14ac:dyDescent="0.2">
      <c r="A20" s="18" t="s">
        <v>5</v>
      </c>
      <c r="B20" s="19"/>
      <c r="C20" s="20"/>
      <c r="D20" s="19"/>
      <c r="E20" s="18" t="s">
        <v>6</v>
      </c>
      <c r="F20" s="19"/>
      <c r="G20" s="20"/>
      <c r="H20" s="19"/>
      <c r="I20" s="18" t="s">
        <v>39</v>
      </c>
      <c r="J20" s="19"/>
      <c r="K20" s="20"/>
      <c r="M20" s="8"/>
      <c r="N20" s="8"/>
      <c r="O20" s="116">
        <v>2</v>
      </c>
      <c r="P20" s="117">
        <v>0</v>
      </c>
      <c r="Q20" s="117">
        <v>0.9</v>
      </c>
      <c r="R20" s="117">
        <v>0.7</v>
      </c>
      <c r="S20" s="116"/>
    </row>
    <row r="21" spans="1:19" s="7" customFormat="1" ht="18" customHeight="1" x14ac:dyDescent="0.2">
      <c r="A21" s="15" t="s">
        <v>7</v>
      </c>
      <c r="B21" s="16"/>
      <c r="C21" s="17"/>
      <c r="D21" s="16"/>
      <c r="E21" s="21"/>
      <c r="F21" s="22">
        <v>0.9</v>
      </c>
      <c r="G21" s="23"/>
      <c r="H21" s="24"/>
      <c r="I21" s="25"/>
      <c r="J21" s="22">
        <v>0.7</v>
      </c>
      <c r="K21" s="24"/>
      <c r="M21" s="8"/>
      <c r="N21" s="8"/>
      <c r="O21" s="116"/>
      <c r="P21" s="117">
        <v>41</v>
      </c>
      <c r="Q21" s="117">
        <v>0.8</v>
      </c>
      <c r="R21" s="117">
        <v>0.5</v>
      </c>
      <c r="S21" s="116"/>
    </row>
    <row r="22" spans="1:19" s="7" customFormat="1" ht="18" customHeight="1" x14ac:dyDescent="0.2">
      <c r="A22" s="26" t="s">
        <v>8</v>
      </c>
      <c r="B22" s="27"/>
      <c r="C22" s="28"/>
      <c r="D22" s="27"/>
      <c r="E22" s="29"/>
      <c r="F22" s="30">
        <v>0.8</v>
      </c>
      <c r="G22" s="31"/>
      <c r="H22" s="32"/>
      <c r="I22" s="33"/>
      <c r="J22" s="30">
        <v>0.5</v>
      </c>
      <c r="K22" s="32"/>
      <c r="M22" s="8"/>
      <c r="N22" s="8"/>
      <c r="O22" s="116"/>
      <c r="P22" s="117">
        <v>101</v>
      </c>
      <c r="Q22" s="117">
        <v>0.7</v>
      </c>
      <c r="R22" s="117">
        <v>0.4</v>
      </c>
      <c r="S22" s="116"/>
    </row>
    <row r="23" spans="1:19" s="7" customFormat="1" ht="20.25" customHeight="1" x14ac:dyDescent="0.2">
      <c r="A23" s="18" t="s">
        <v>42</v>
      </c>
      <c r="B23" s="19"/>
      <c r="C23" s="20"/>
      <c r="D23" s="19"/>
      <c r="E23" s="34"/>
      <c r="F23" s="35">
        <v>0.7</v>
      </c>
      <c r="G23" s="36"/>
      <c r="H23" s="37"/>
      <c r="I23" s="38"/>
      <c r="J23" s="35">
        <v>0.4</v>
      </c>
      <c r="K23" s="37"/>
      <c r="M23" s="8"/>
      <c r="N23" s="8"/>
      <c r="O23" s="116"/>
      <c r="P23" s="117">
        <v>641</v>
      </c>
      <c r="Q23" s="116" t="s">
        <v>25</v>
      </c>
      <c r="R23" s="116" t="s">
        <v>25</v>
      </c>
      <c r="S23" s="116"/>
    </row>
    <row r="24" spans="1:19" s="7" customFormat="1" x14ac:dyDescent="0.2">
      <c r="A24" s="8"/>
      <c r="B24" s="8"/>
      <c r="C24" s="8"/>
      <c r="D24" s="8"/>
      <c r="E24" s="8"/>
      <c r="F24" s="8"/>
      <c r="G24" s="39"/>
      <c r="H24" s="39"/>
      <c r="I24" s="39"/>
      <c r="J24" s="39"/>
      <c r="K24" s="39"/>
      <c r="L24" s="39"/>
      <c r="M24" s="136" t="s">
        <v>116</v>
      </c>
      <c r="N24" s="8"/>
      <c r="O24" s="116"/>
      <c r="P24" s="116"/>
      <c r="Q24" s="116"/>
      <c r="R24" s="116"/>
      <c r="S24" s="116"/>
    </row>
    <row r="25" spans="1:19" s="7" customFormat="1" x14ac:dyDescent="0.2">
      <c r="B25" s="8"/>
      <c r="C25" s="8"/>
      <c r="D25" s="8"/>
      <c r="F25" s="9" t="s">
        <v>37</v>
      </c>
      <c r="G25" s="35">
        <f>VLOOKUP(G9,P20:R22,O20+1)</f>
        <v>0.5</v>
      </c>
      <c r="H25" s="8"/>
      <c r="I25" s="8"/>
      <c r="J25" s="8"/>
      <c r="K25" s="8"/>
      <c r="O25" s="116"/>
      <c r="P25" s="116"/>
      <c r="Q25" s="116"/>
      <c r="R25" s="116"/>
      <c r="S25" s="116"/>
    </row>
    <row r="26" spans="1:19" s="7" customFormat="1" x14ac:dyDescent="0.2">
      <c r="A26" s="10"/>
      <c r="B26" s="11"/>
      <c r="C26" s="11"/>
      <c r="D26" s="11"/>
      <c r="E26" s="11"/>
      <c r="F26" s="11"/>
      <c r="G26" s="40"/>
      <c r="H26" s="40"/>
      <c r="I26" s="40"/>
      <c r="J26" s="40"/>
      <c r="K26" s="40"/>
      <c r="L26" s="40"/>
      <c r="M26" s="8"/>
      <c r="N26" s="8"/>
      <c r="O26" s="116"/>
      <c r="P26" s="116"/>
      <c r="Q26" s="116"/>
      <c r="R26" s="116"/>
      <c r="S26" s="116"/>
    </row>
    <row r="27" spans="1:19" s="7" customFormat="1" x14ac:dyDescent="0.2">
      <c r="A27" s="27" t="s">
        <v>93</v>
      </c>
      <c r="B27" s="27"/>
      <c r="C27" s="27"/>
      <c r="D27" s="27"/>
      <c r="E27" s="27"/>
      <c r="F27" s="41"/>
      <c r="G27" s="41"/>
      <c r="H27" s="41"/>
      <c r="I27" s="39"/>
      <c r="J27" s="39"/>
      <c r="L27" s="39"/>
      <c r="M27" s="8"/>
      <c r="N27" s="8"/>
      <c r="O27" s="116"/>
      <c r="P27" s="116"/>
      <c r="Q27" s="116"/>
      <c r="R27" s="116"/>
      <c r="S27" s="116"/>
    </row>
    <row r="28" spans="1:19" s="7" customFormat="1" ht="18" customHeight="1" x14ac:dyDescent="0.2">
      <c r="A28" s="15" t="s">
        <v>9</v>
      </c>
      <c r="B28" s="16"/>
      <c r="C28" s="16"/>
      <c r="D28" s="16"/>
      <c r="E28" s="17"/>
      <c r="F28" s="25"/>
      <c r="G28" s="23"/>
      <c r="H28" s="24"/>
      <c r="I28" s="31"/>
      <c r="J28" s="31"/>
      <c r="L28" s="8"/>
      <c r="M28" s="8"/>
      <c r="N28" s="8"/>
      <c r="O28" s="116">
        <v>1</v>
      </c>
      <c r="P28" s="116">
        <v>1</v>
      </c>
      <c r="Q28" s="116">
        <v>1.1000000000000001</v>
      </c>
      <c r="R28" s="116"/>
      <c r="S28" s="116"/>
    </row>
    <row r="29" spans="1:19" s="7" customFormat="1" ht="18" customHeight="1" x14ac:dyDescent="0.2">
      <c r="A29" s="26" t="s">
        <v>10</v>
      </c>
      <c r="B29" s="27"/>
      <c r="C29" s="27"/>
      <c r="D29" s="27"/>
      <c r="E29" s="28"/>
      <c r="F29" s="33"/>
      <c r="G29" s="31"/>
      <c r="H29" s="32"/>
      <c r="I29" s="31"/>
      <c r="J29" s="31"/>
      <c r="L29" s="8"/>
      <c r="M29" s="8"/>
      <c r="N29" s="8"/>
      <c r="O29" s="116"/>
      <c r="P29" s="116">
        <v>2</v>
      </c>
      <c r="Q29" s="116">
        <v>1.35</v>
      </c>
      <c r="R29" s="116"/>
      <c r="S29" s="116"/>
    </row>
    <row r="30" spans="1:19" s="7" customFormat="1" ht="18" customHeight="1" x14ac:dyDescent="0.2">
      <c r="A30" s="26" t="s">
        <v>11</v>
      </c>
      <c r="B30" s="27"/>
      <c r="C30" s="27"/>
      <c r="D30" s="27"/>
      <c r="E30" s="28"/>
      <c r="F30" s="33"/>
      <c r="G30" s="31"/>
      <c r="H30" s="32"/>
      <c r="I30" s="31"/>
      <c r="J30" s="31"/>
      <c r="L30" s="8"/>
      <c r="M30" s="8"/>
      <c r="N30" s="8"/>
      <c r="O30" s="116"/>
      <c r="P30" s="116">
        <v>3</v>
      </c>
      <c r="Q30" s="116">
        <v>1.7</v>
      </c>
      <c r="R30" s="116"/>
      <c r="S30" s="116"/>
    </row>
    <row r="31" spans="1:19" s="7" customFormat="1" ht="18" customHeight="1" x14ac:dyDescent="0.2">
      <c r="A31" s="18" t="s">
        <v>12</v>
      </c>
      <c r="B31" s="19"/>
      <c r="C31" s="19"/>
      <c r="D31" s="19"/>
      <c r="E31" s="20"/>
      <c r="F31" s="38"/>
      <c r="G31" s="36"/>
      <c r="H31" s="37"/>
      <c r="I31" s="31"/>
      <c r="J31" s="31"/>
      <c r="L31" s="8"/>
      <c r="M31" s="8"/>
      <c r="N31" s="8"/>
      <c r="O31" s="116"/>
      <c r="P31" s="116">
        <v>4</v>
      </c>
      <c r="Q31" s="116">
        <v>2</v>
      </c>
      <c r="R31" s="116"/>
      <c r="S31" s="116"/>
    </row>
    <row r="32" spans="1:19" s="7" customForma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16"/>
      <c r="P32" s="116"/>
      <c r="Q32" s="116"/>
      <c r="R32" s="116"/>
      <c r="S32" s="116"/>
    </row>
    <row r="33" spans="1:24" s="7" customFormat="1" ht="15" x14ac:dyDescent="0.2">
      <c r="A33" s="8"/>
      <c r="B33" s="8"/>
      <c r="C33" s="8"/>
      <c r="F33" s="9" t="s">
        <v>94</v>
      </c>
      <c r="G33" s="103">
        <v>30</v>
      </c>
      <c r="H33" s="107" t="s">
        <v>92</v>
      </c>
      <c r="I33" s="6"/>
      <c r="J33" s="6"/>
      <c r="K33" s="65"/>
      <c r="L33" s="6"/>
      <c r="M33" s="6"/>
      <c r="N33" s="6">
        <v>0</v>
      </c>
      <c r="O33" s="7">
        <v>10</v>
      </c>
      <c r="P33" s="7">
        <v>20</v>
      </c>
      <c r="Q33" s="7">
        <v>30</v>
      </c>
      <c r="R33" s="7">
        <v>40</v>
      </c>
      <c r="S33" s="7">
        <v>50</v>
      </c>
      <c r="T33" s="7">
        <v>60</v>
      </c>
      <c r="U33" s="7">
        <v>70</v>
      </c>
      <c r="V33" s="97">
        <v>80</v>
      </c>
      <c r="W33" s="7">
        <v>90</v>
      </c>
      <c r="X33" s="7">
        <v>100</v>
      </c>
    </row>
    <row r="34" spans="1:24" s="7" customForma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V34" s="96" t="s">
        <v>91</v>
      </c>
    </row>
    <row r="35" spans="1:24" s="7" customFormat="1" x14ac:dyDescent="0.2">
      <c r="B35" s="8"/>
      <c r="C35" s="8"/>
      <c r="D35" s="8"/>
      <c r="F35" s="9" t="s">
        <v>38</v>
      </c>
      <c r="G35" s="99">
        <f>VLOOKUP(O28,P28:Q31,2,FALSE)</f>
        <v>1.1000000000000001</v>
      </c>
      <c r="H35" s="8"/>
      <c r="I35" s="8"/>
      <c r="J35" s="8"/>
      <c r="K35" s="8"/>
    </row>
    <row r="36" spans="1:24" s="7" customFormat="1" ht="9.75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24" ht="15" customHeight="1" x14ac:dyDescent="0.2">
      <c r="F37" s="9" t="s">
        <v>100</v>
      </c>
      <c r="G37" s="106">
        <v>1</v>
      </c>
      <c r="H37" s="31"/>
      <c r="I37" s="8"/>
    </row>
    <row r="38" spans="1:24" ht="9.75" customHeight="1" x14ac:dyDescent="0.2">
      <c r="F38" s="9"/>
      <c r="G38" s="104"/>
      <c r="H38" s="31"/>
      <c r="I38" s="8"/>
    </row>
    <row r="39" spans="1:24" ht="15" customHeight="1" x14ac:dyDescent="0.2">
      <c r="F39" s="9" t="s">
        <v>101</v>
      </c>
      <c r="G39" s="95" t="str">
        <f>IF(G9&gt;250,1.2,IF(G9&gt;0, " "))</f>
        <v xml:space="preserve"> </v>
      </c>
      <c r="H39" s="31"/>
      <c r="I39" s="105"/>
      <c r="N39" s="104">
        <f>IF(G39=1.2,1.2,G37)</f>
        <v>1</v>
      </c>
    </row>
    <row r="40" spans="1:24" ht="18" customHeight="1" x14ac:dyDescent="0.2">
      <c r="A40" s="42" t="s">
        <v>13</v>
      </c>
      <c r="B40" s="43"/>
      <c r="C40" s="43"/>
      <c r="D40" s="43"/>
      <c r="E40" s="43"/>
      <c r="F40" s="43"/>
      <c r="G40" s="43" t="s">
        <v>87</v>
      </c>
      <c r="H40" s="43"/>
      <c r="I40" s="43"/>
      <c r="J40" s="43"/>
      <c r="K40" s="43"/>
      <c r="L40" s="43"/>
      <c r="M40" s="8"/>
      <c r="N40" s="8"/>
    </row>
    <row r="41" spans="1:24" ht="15.75" x14ac:dyDescent="0.25">
      <c r="A41" s="44" t="str">
        <f>"[(("&amp;G10&amp;" t/yr x "&amp;G25*100&amp;"% delivery)+("&amp;(G33/100)*G9&amp;" ac x 1.4 t/ac/yr x "&amp;G25*100&amp;"% delivery)) x "&amp;G11&amp;" yrs x "&amp;G35&amp;" gully factor x "&amp;100*D14&amp;"% below crest]÷"&amp;G14&amp;" t/ac-ft x "&amp;N39&amp;" safety factor"</f>
        <v>[((165 t/yr x 50% delivery)+(22.5 ac x 1.4 t/ac/yr x 50% delivery)) x 35 yrs x 1.1 gully factor x 80% below crest]÷1300 t/ac-ft x 1 safety factor</v>
      </c>
      <c r="C41" s="45"/>
      <c r="E41" s="45"/>
      <c r="F41" s="45"/>
      <c r="G41" s="45"/>
      <c r="H41" s="45"/>
      <c r="I41" s="45"/>
      <c r="J41" s="45"/>
      <c r="K41" s="45"/>
      <c r="L41" s="45"/>
    </row>
    <row r="42" spans="1:24" ht="15.75" x14ac:dyDescent="0.25">
      <c r="A42" s="46" t="s">
        <v>35</v>
      </c>
      <c r="B42" s="100">
        <f>ROUND(((G10*G25)+(G9*G33/100)*1.4*G25)*(D14/G14)*G35*G11*N39,2)</f>
        <v>2.33</v>
      </c>
      <c r="C42" s="101" t="s">
        <v>14</v>
      </c>
      <c r="D42" s="45"/>
      <c r="E42" s="45"/>
      <c r="F42" s="45"/>
      <c r="G42" s="45"/>
      <c r="H42" s="45"/>
      <c r="I42" s="45"/>
      <c r="J42" s="45"/>
      <c r="K42" s="45"/>
      <c r="L42" s="45"/>
    </row>
    <row r="43" spans="1:24" ht="15.75" x14ac:dyDescent="0.25">
      <c r="A43" s="45"/>
      <c r="B43" s="45"/>
      <c r="C43" s="45"/>
      <c r="E43" s="45"/>
      <c r="F43" s="45"/>
      <c r="G43" s="45"/>
      <c r="H43" s="45"/>
      <c r="I43" s="45"/>
      <c r="J43" s="45"/>
      <c r="K43" s="45"/>
      <c r="L43" s="45"/>
    </row>
    <row r="44" spans="1:24" ht="15.75" x14ac:dyDescent="0.25">
      <c r="A44" s="42" t="s">
        <v>15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</row>
    <row r="45" spans="1:24" ht="15.75" x14ac:dyDescent="0.25">
      <c r="A45" s="44" t="str">
        <f>"[(("&amp;G10&amp;" t/yr x "&amp;G25*100&amp;"% delivery)+("&amp;(G33/100)*G9&amp;" ac x 1.4 t/ac/yr x "&amp;G25*100&amp;"% delivery)) x "&amp;G11&amp;" yrs x "&amp;G35&amp;" gully factor x "&amp;100*D15&amp;"% above crest]÷"&amp;G15&amp;" t/ac-ft x "&amp;N39&amp;" safety factor"</f>
        <v>[((165 t/yr x 50% delivery)+(22.5 ac x 1.4 t/ac/yr x 50% delivery)) x 35 yrs x 1.1 gully factor x 20% above crest]÷1750 t/ac-ft x 1 safety factor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</row>
    <row r="46" spans="1:24" ht="15.75" x14ac:dyDescent="0.25">
      <c r="A46" s="46" t="s">
        <v>35</v>
      </c>
      <c r="B46" s="102">
        <f>ROUND(((G10*G25)+(G9*G33/100)*1.4*G25)*(D15/G15)*G35*G11*N39,2)</f>
        <v>0.43</v>
      </c>
      <c r="C46" s="101" t="s">
        <v>14</v>
      </c>
      <c r="D46" s="45"/>
      <c r="E46" s="45"/>
      <c r="F46" s="45"/>
      <c r="G46" s="45"/>
      <c r="H46" s="45"/>
      <c r="I46" s="45"/>
      <c r="J46" s="45"/>
      <c r="K46" s="45"/>
      <c r="L46" s="45"/>
    </row>
    <row r="49" spans="1:14" ht="15" x14ac:dyDescent="0.25">
      <c r="A49" s="94" t="s">
        <v>99</v>
      </c>
    </row>
    <row r="57" spans="1:14" ht="15" x14ac:dyDescent="0.2">
      <c r="A57" s="8"/>
      <c r="B57" s="47"/>
      <c r="C57" s="43"/>
      <c r="D57" s="43"/>
      <c r="E57" s="43"/>
      <c r="F57" s="43"/>
      <c r="G57" s="43"/>
      <c r="H57" s="43"/>
      <c r="I57" s="43"/>
      <c r="J57" s="43"/>
      <c r="K57" s="43"/>
      <c r="L57" s="43"/>
    </row>
    <row r="58" spans="1:14" ht="15" x14ac:dyDescent="0.2">
      <c r="B58" s="8"/>
      <c r="C58" s="47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8"/>
    </row>
    <row r="59" spans="1:14" ht="15.75" x14ac:dyDescent="0.2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4" ht="15.75" x14ac:dyDescent="0.25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4" ht="15.75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4" ht="15.75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4" s="7" customFormat="1" ht="15.95" customHeight="1" x14ac:dyDescent="0.2">
      <c r="A63" s="31"/>
      <c r="B63" s="31"/>
      <c r="C63" s="31"/>
      <c r="D63" s="48"/>
      <c r="E63" s="49"/>
      <c r="F63" s="48"/>
      <c r="G63" s="48"/>
      <c r="H63" s="50"/>
      <c r="I63" s="51"/>
      <c r="J63" s="31"/>
      <c r="K63" s="31"/>
      <c r="L63" s="31"/>
      <c r="M63" s="31"/>
      <c r="N63" s="8"/>
    </row>
    <row r="64" spans="1:14" s="7" customFormat="1" ht="15.95" customHeight="1" x14ac:dyDescent="0.2">
      <c r="A64" s="31"/>
      <c r="B64" s="31"/>
      <c r="C64" s="31"/>
      <c r="D64" s="27"/>
      <c r="E64" s="27"/>
      <c r="F64" s="27"/>
      <c r="G64" s="27"/>
      <c r="H64" s="52"/>
      <c r="I64" s="52"/>
      <c r="J64" s="31"/>
      <c r="K64" s="31"/>
      <c r="L64" s="31"/>
      <c r="M64" s="31"/>
      <c r="N64" s="8"/>
    </row>
    <row r="65" spans="1:14" s="7" customFormat="1" ht="15.95" customHeight="1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53"/>
    </row>
    <row r="66" spans="1:14" s="7" customFormat="1" ht="15.95" customHeight="1" x14ac:dyDescent="0.2">
      <c r="A66" s="31"/>
      <c r="B66" s="31"/>
      <c r="C66" s="31"/>
      <c r="D66" s="54"/>
      <c r="E66" s="31"/>
      <c r="F66" s="55"/>
      <c r="G66" s="31"/>
      <c r="H66" s="31"/>
      <c r="I66" s="31"/>
      <c r="J66" s="56"/>
      <c r="K66" s="31"/>
      <c r="L66" s="31"/>
      <c r="M66" s="53"/>
    </row>
    <row r="67" spans="1:14" s="7" customFormat="1" ht="15.95" customHeight="1" x14ac:dyDescent="0.2">
      <c r="A67" s="31"/>
      <c r="B67" s="31"/>
      <c r="C67" s="31"/>
      <c r="D67" s="27"/>
      <c r="E67" s="27"/>
      <c r="F67" s="27"/>
      <c r="G67" s="27"/>
      <c r="H67" s="27"/>
      <c r="I67" s="27"/>
      <c r="J67" s="31"/>
      <c r="K67" s="31"/>
      <c r="L67" s="31"/>
      <c r="M67" s="31"/>
      <c r="N67" s="8"/>
    </row>
    <row r="68" spans="1:14" s="7" customFormat="1" ht="15.95" customHeight="1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8"/>
    </row>
    <row r="69" spans="1:14" s="7" customFormat="1" ht="15.95" customHeight="1" x14ac:dyDescent="0.2">
      <c r="A69" s="31"/>
      <c r="B69" s="31"/>
      <c r="C69" s="31"/>
      <c r="D69" s="48"/>
      <c r="E69" s="49"/>
      <c r="F69" s="48"/>
      <c r="G69" s="48"/>
      <c r="H69" s="50"/>
      <c r="I69" s="51"/>
      <c r="J69" s="31"/>
      <c r="K69" s="31"/>
      <c r="L69" s="31"/>
      <c r="M69" s="31"/>
      <c r="N69" s="8"/>
    </row>
    <row r="70" spans="1:14" s="7" customFormat="1" ht="15.95" customHeight="1" x14ac:dyDescent="0.2">
      <c r="A70" s="31"/>
      <c r="B70" s="31"/>
      <c r="C70" s="31"/>
      <c r="D70" s="27"/>
      <c r="E70" s="27"/>
      <c r="F70" s="27"/>
      <c r="G70" s="27"/>
      <c r="H70" s="52"/>
      <c r="I70" s="52"/>
      <c r="J70" s="31"/>
      <c r="K70" s="31"/>
      <c r="L70" s="31"/>
      <c r="M70" s="31"/>
      <c r="N70" s="8"/>
    </row>
    <row r="71" spans="1:14" s="7" customFormat="1" ht="15.95" customHeight="1" x14ac:dyDescent="0.2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8"/>
    </row>
    <row r="72" spans="1:14" s="7" customFormat="1" ht="15.95" customHeight="1" x14ac:dyDescent="0.2">
      <c r="A72" s="31"/>
      <c r="B72" s="31"/>
      <c r="C72" s="31"/>
      <c r="D72" s="54"/>
      <c r="E72" s="31"/>
      <c r="F72" s="55"/>
      <c r="G72" s="31"/>
      <c r="H72" s="31"/>
      <c r="I72" s="31"/>
      <c r="J72" s="56"/>
      <c r="K72" s="31"/>
      <c r="L72" s="31"/>
      <c r="M72" s="53"/>
    </row>
    <row r="73" spans="1:14" s="7" customFormat="1" ht="15.95" customHeight="1" x14ac:dyDescent="0.2">
      <c r="A73" s="31"/>
      <c r="B73" s="31"/>
      <c r="C73" s="31"/>
      <c r="D73" s="27"/>
      <c r="E73" s="27"/>
      <c r="F73" s="27"/>
      <c r="G73" s="27"/>
      <c r="H73" s="27"/>
      <c r="I73" s="27"/>
      <c r="J73" s="31"/>
      <c r="K73" s="31"/>
      <c r="L73" s="31"/>
      <c r="M73" s="31"/>
      <c r="N73" s="8"/>
    </row>
    <row r="74" spans="1:14" ht="15.75" x14ac:dyDescent="0.25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8"/>
    </row>
    <row r="75" spans="1:14" ht="15.75" x14ac:dyDescent="0.25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8"/>
    </row>
    <row r="76" spans="1:14" ht="15.75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</row>
    <row r="77" spans="1:14" ht="15.75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</row>
    <row r="78" spans="1:14" ht="15.75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</row>
    <row r="79" spans="1:14" ht="15.75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</row>
    <row r="80" spans="1:14" ht="15.75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</row>
    <row r="81" spans="1:12" ht="15.75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</row>
    <row r="82" spans="1:12" ht="15.75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</row>
    <row r="83" spans="1:12" ht="15.75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</row>
    <row r="84" spans="1:12" ht="15.75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</row>
    <row r="85" spans="1:12" ht="15.75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</row>
    <row r="86" spans="1:12" ht="15.75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</row>
    <row r="87" spans="1:12" ht="15.75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</row>
    <row r="88" spans="1:12" ht="15.75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</row>
    <row r="89" spans="1:12" ht="15.75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</row>
    <row r="90" spans="1:12" ht="15.75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</row>
    <row r="91" spans="1:12" ht="15.75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</row>
    <row r="92" spans="1:12" ht="15.75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</row>
    <row r="93" spans="1:12" ht="15.75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</row>
    <row r="94" spans="1:12" ht="15.75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</row>
    <row r="95" spans="1:12" ht="15.75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</row>
    <row r="96" spans="1:12" ht="15.75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</row>
    <row r="97" spans="1:12" ht="15.75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</row>
    <row r="98" spans="1:12" ht="15.75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</row>
    <row r="99" spans="1:12" ht="15.75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0" spans="1:12" ht="15.75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</row>
    <row r="101" spans="1:12" ht="15.75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</row>
    <row r="102" spans="1:12" ht="15.75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</row>
    <row r="103" spans="1:12" ht="15.75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</row>
    <row r="104" spans="1:12" ht="15.75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</row>
    <row r="105" spans="1:12" ht="15.75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</row>
    <row r="106" spans="1:12" ht="15.75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</row>
    <row r="107" spans="1:12" ht="15.75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</row>
    <row r="108" spans="1:12" ht="15.75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</row>
    <row r="109" spans="1:12" ht="15.75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</row>
    <row r="110" spans="1:12" ht="15.75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</row>
    <row r="111" spans="1:12" ht="15.75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</row>
  </sheetData>
  <sheetProtection algorithmName="SHA-512" hashValue="hW+NXSnqx51YaJrZKUGDQ4kjYpImCYGKqv6M+JunaFwWoyQDMaV7lNRxvW2yM9K3l70vvTMoJWbPdBwFwYgi/w==" saltValue="SP5LRpuMC1mQlndtjAyHpA==" spinCount="100000" sheet="1" objects="1" scenarios="1" selectLockedCells="1"/>
  <mergeCells count="9">
    <mergeCell ref="A1:F1"/>
    <mergeCell ref="F2:I3"/>
    <mergeCell ref="B8:D8"/>
    <mergeCell ref="B4:D4"/>
    <mergeCell ref="B5:D5"/>
    <mergeCell ref="B6:D6"/>
    <mergeCell ref="B7:D7"/>
    <mergeCell ref="G7:J7"/>
    <mergeCell ref="G6:J6"/>
  </mergeCells>
  <phoneticPr fontId="0" type="noConversion"/>
  <dataValidations disablePrompts="1" count="4">
    <dataValidation type="list" allowBlank="1" showInputMessage="1" showErrorMessage="1" sqref="C8:D8" xr:uid="{00000000-0002-0000-0000-000000000000}">
      <formula1>P8:Z8</formula1>
    </dataValidation>
    <dataValidation type="list" allowBlank="1" showInputMessage="1" showErrorMessage="1" sqref="B8" xr:uid="{00000000-0002-0000-0000-000001000000}">
      <formula1>O8:U8</formula1>
    </dataValidation>
    <dataValidation type="list" allowBlank="1" showInputMessage="1" showErrorMessage="1" sqref="G33" xr:uid="{00000000-0002-0000-0000-000002000000}">
      <formula1>Eph_gully</formula1>
    </dataValidation>
    <dataValidation type="decimal" allowBlank="1" showInputMessage="1" showErrorMessage="1" sqref="G38 G37" xr:uid="{00000000-0002-0000-0000-000003000000}">
      <formula1>1</formula1>
      <formula2>1.2</formula2>
    </dataValidation>
  </dataValidations>
  <printOptions horizontalCentered="1"/>
  <pageMargins left="0.4" right="0.4" top="0.5" bottom="0.5" header="0.5" footer="0.5"/>
  <pageSetup scale="66" orientation="portrait" horizont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Group Box 20">
              <controlPr defaultSize="0" autoPict="0">
                <anchor moveWithCells="1">
                  <from>
                    <xdr:col>3</xdr:col>
                    <xdr:colOff>333375</xdr:colOff>
                    <xdr:row>16</xdr:row>
                    <xdr:rowOff>123825</xdr:rowOff>
                  </from>
                  <to>
                    <xdr:col>11</xdr:col>
                    <xdr:colOff>190500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Group Box 19">
              <controlPr defaultSize="0" autoPict="0">
                <anchor moveWithCells="1">
                  <from>
                    <xdr:col>0</xdr:col>
                    <xdr:colOff>0</xdr:colOff>
                    <xdr:row>26</xdr:row>
                    <xdr:rowOff>9525</xdr:rowOff>
                  </from>
                  <to>
                    <xdr:col>11</xdr:col>
                    <xdr:colOff>152400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Option Button 21">
              <controlPr defaultSize="0" autoFill="0" autoLine="0" autoPict="0">
                <anchor moveWithCells="1">
                  <from>
                    <xdr:col>4</xdr:col>
                    <xdr:colOff>28575</xdr:colOff>
                    <xdr:row>18</xdr:row>
                    <xdr:rowOff>76200</xdr:rowOff>
                  </from>
                  <to>
                    <xdr:col>7</xdr:col>
                    <xdr:colOff>209550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Option Button 24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66675</xdr:rowOff>
                  </from>
                  <to>
                    <xdr:col>10</xdr:col>
                    <xdr:colOff>285750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Option Button 27">
              <controlPr defaultSize="0" autoFill="0" autoLine="0" autoPict="0">
                <anchor moveWithCells="1">
                  <from>
                    <xdr:col>5</xdr:col>
                    <xdr:colOff>38100</xdr:colOff>
                    <xdr:row>27</xdr:row>
                    <xdr:rowOff>9525</xdr:rowOff>
                  </from>
                  <to>
                    <xdr:col>8</xdr:col>
                    <xdr:colOff>257175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Option Button 28">
              <controlPr defaultSize="0" autoFill="0" autoLine="0" autoPict="0">
                <anchor moveWithCells="1">
                  <from>
                    <xdr:col>5</xdr:col>
                    <xdr:colOff>38100</xdr:colOff>
                    <xdr:row>28</xdr:row>
                    <xdr:rowOff>9525</xdr:rowOff>
                  </from>
                  <to>
                    <xdr:col>8</xdr:col>
                    <xdr:colOff>276225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Option Button 29">
              <controlPr defaultSize="0" autoFill="0" autoLine="0" autoPict="0">
                <anchor moveWithCells="1">
                  <from>
                    <xdr:col>5</xdr:col>
                    <xdr:colOff>38100</xdr:colOff>
                    <xdr:row>29</xdr:row>
                    <xdr:rowOff>9525</xdr:rowOff>
                  </from>
                  <to>
                    <xdr:col>8</xdr:col>
                    <xdr:colOff>266700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Option Button 30">
              <controlPr defaultSize="0" autoFill="0" autoLine="0" autoPict="0">
                <anchor moveWithCells="1">
                  <from>
                    <xdr:col>5</xdr:col>
                    <xdr:colOff>38100</xdr:colOff>
                    <xdr:row>30</xdr:row>
                    <xdr:rowOff>9525</xdr:rowOff>
                  </from>
                  <to>
                    <xdr:col>8</xdr:col>
                    <xdr:colOff>295275</xdr:colOff>
                    <xdr:row>30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G48"/>
  <sheetViews>
    <sheetView workbookViewId="0"/>
  </sheetViews>
  <sheetFormatPr defaultRowHeight="12.75" x14ac:dyDescent="0.2"/>
  <cols>
    <col min="1" max="1" width="10.6640625" bestFit="1" customWidth="1"/>
  </cols>
  <sheetData>
    <row r="1" spans="1:7" x14ac:dyDescent="0.2">
      <c r="A1" s="1" t="str">
        <f>'Sediment Storage'!L1</f>
        <v>Small_Structure_Sedimentation.xlsx V1.03</v>
      </c>
      <c r="B1" s="1"/>
      <c r="C1" s="1"/>
      <c r="D1" s="1"/>
      <c r="E1" s="1"/>
      <c r="F1" s="1"/>
      <c r="G1" s="1"/>
    </row>
    <row r="2" spans="1:7" x14ac:dyDescent="0.2">
      <c r="A2" s="61">
        <v>43013</v>
      </c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ht="40.15" customHeight="1" x14ac:dyDescent="0.2">
      <c r="A4" s="125" t="s">
        <v>107</v>
      </c>
      <c r="B4" s="125"/>
      <c r="C4" s="125"/>
      <c r="D4" s="125"/>
      <c r="E4" s="125"/>
      <c r="F4" s="125"/>
      <c r="G4" s="125"/>
    </row>
    <row r="5" spans="1:7" ht="19.899999999999999" customHeight="1" x14ac:dyDescent="0.2">
      <c r="A5" s="125" t="s">
        <v>48</v>
      </c>
      <c r="B5" s="125"/>
      <c r="C5" s="125"/>
      <c r="D5" s="125"/>
      <c r="E5" s="125"/>
      <c r="F5" s="125"/>
      <c r="G5" s="125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66" t="s">
        <v>16</v>
      </c>
      <c r="B8" s="1"/>
      <c r="C8" s="1"/>
      <c r="D8" s="1"/>
      <c r="E8" s="1"/>
      <c r="F8" s="1"/>
      <c r="G8" s="1"/>
    </row>
    <row r="9" spans="1:7" x14ac:dyDescent="0.2">
      <c r="A9" s="1" t="s">
        <v>17</v>
      </c>
      <c r="B9" s="1"/>
      <c r="C9" s="1"/>
      <c r="D9" s="1"/>
      <c r="E9" s="1"/>
      <c r="F9" s="1"/>
      <c r="G9" s="1"/>
    </row>
    <row r="10" spans="1:7" x14ac:dyDescent="0.2">
      <c r="A10" s="1" t="s">
        <v>18</v>
      </c>
      <c r="B10" s="1"/>
      <c r="C10" s="1"/>
      <c r="D10" s="1"/>
      <c r="E10" s="1"/>
      <c r="F10" s="1"/>
      <c r="G10" s="1"/>
    </row>
    <row r="11" spans="1:7" x14ac:dyDescent="0.2">
      <c r="A11" s="1" t="s">
        <v>112</v>
      </c>
      <c r="B11" s="1"/>
      <c r="C11" s="1"/>
      <c r="D11" s="1"/>
      <c r="E11" s="1"/>
      <c r="F11" s="1"/>
      <c r="G11" s="1"/>
    </row>
    <row r="12" spans="1:7" x14ac:dyDescent="0.2">
      <c r="A12" s="1" t="s">
        <v>19</v>
      </c>
      <c r="B12" s="1"/>
      <c r="C12" s="1"/>
      <c r="D12" s="1"/>
      <c r="E12" s="1"/>
      <c r="F12" s="1"/>
      <c r="G12" s="1"/>
    </row>
    <row r="13" spans="1:7" x14ac:dyDescent="0.2">
      <c r="A13" s="1" t="s">
        <v>111</v>
      </c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62" t="s">
        <v>47</v>
      </c>
      <c r="B15" s="1"/>
      <c r="C15" s="1"/>
      <c r="D15" s="1"/>
      <c r="E15" s="1"/>
      <c r="F15" s="1"/>
      <c r="G15" s="1"/>
    </row>
    <row r="16" spans="1:7" ht="9" customHeight="1" x14ac:dyDescent="0.2">
      <c r="A16" s="1"/>
      <c r="B16" s="1"/>
      <c r="C16" s="1"/>
      <c r="D16" s="1"/>
      <c r="E16" s="1"/>
      <c r="F16" s="1"/>
      <c r="G16" s="1"/>
    </row>
    <row r="17" spans="1:7" ht="12.75" customHeight="1" x14ac:dyDescent="0.2">
      <c r="A17" s="1" t="s">
        <v>109</v>
      </c>
      <c r="B17" s="1"/>
      <c r="C17" s="1"/>
      <c r="D17" s="1"/>
      <c r="E17" s="1"/>
      <c r="F17" s="1"/>
      <c r="G17" s="1"/>
    </row>
    <row r="18" spans="1:7" ht="12.75" customHeight="1" x14ac:dyDescent="0.2">
      <c r="A18" s="1" t="s">
        <v>108</v>
      </c>
      <c r="B18" s="1"/>
      <c r="C18" s="1"/>
      <c r="D18" s="1"/>
      <c r="E18" s="1"/>
      <c r="F18" s="1"/>
      <c r="G18" s="1"/>
    </row>
    <row r="19" spans="1:7" ht="12.75" customHeight="1" x14ac:dyDescent="0.2">
      <c r="A19" s="1" t="s">
        <v>113</v>
      </c>
      <c r="B19" s="1"/>
      <c r="C19" s="1"/>
      <c r="D19" s="1"/>
      <c r="E19" s="1"/>
      <c r="F19" s="1"/>
      <c r="G19" s="1"/>
    </row>
    <row r="20" spans="1:7" ht="12.75" customHeight="1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 t="s">
        <v>97</v>
      </c>
      <c r="B21" s="1"/>
      <c r="C21" s="1"/>
      <c r="D21" s="1"/>
      <c r="E21" s="1"/>
      <c r="F21" s="1"/>
      <c r="G21" s="1"/>
    </row>
    <row r="22" spans="1:7" x14ac:dyDescent="0.2">
      <c r="A22" s="1" t="s">
        <v>90</v>
      </c>
      <c r="B22" s="1"/>
      <c r="C22" s="1"/>
      <c r="D22" s="1"/>
      <c r="E22" s="1"/>
      <c r="F22" s="1"/>
      <c r="G22" s="1"/>
    </row>
    <row r="23" spans="1:7" x14ac:dyDescent="0.2">
      <c r="A23" s="1" t="s">
        <v>95</v>
      </c>
      <c r="B23" s="1"/>
      <c r="C23" s="1"/>
      <c r="D23" s="1"/>
      <c r="E23" s="1"/>
      <c r="F23" s="1"/>
      <c r="G23" s="1"/>
    </row>
    <row r="24" spans="1:7" x14ac:dyDescent="0.2">
      <c r="A24" s="1" t="s">
        <v>103</v>
      </c>
      <c r="B24" s="1"/>
      <c r="C24" s="1"/>
      <c r="D24" s="1"/>
      <c r="E24" s="1"/>
      <c r="F24" s="1"/>
      <c r="G24" s="1"/>
    </row>
    <row r="25" spans="1:7" x14ac:dyDescent="0.2">
      <c r="A25" s="98" t="s">
        <v>102</v>
      </c>
      <c r="B25" s="1"/>
      <c r="C25" s="1"/>
      <c r="D25" s="1"/>
      <c r="E25" s="1"/>
      <c r="F25" s="1"/>
      <c r="G25" s="1"/>
    </row>
    <row r="26" spans="1:7" x14ac:dyDescent="0.2">
      <c r="A26" s="1" t="s">
        <v>96</v>
      </c>
      <c r="B26" s="1"/>
      <c r="C26" s="1"/>
      <c r="D26" s="1"/>
      <c r="E26" s="1"/>
      <c r="F26" s="1"/>
      <c r="G26" s="1"/>
    </row>
    <row r="27" spans="1:7" x14ac:dyDescent="0.2">
      <c r="A27" s="98" t="s">
        <v>114</v>
      </c>
      <c r="B27" s="1"/>
      <c r="C27" s="1"/>
      <c r="D27" s="1"/>
      <c r="E27" s="1"/>
      <c r="F27" s="1"/>
      <c r="G27" s="1"/>
    </row>
    <row r="28" spans="1:7" x14ac:dyDescent="0.2">
      <c r="A28" s="1"/>
      <c r="B28" s="1"/>
      <c r="C28" s="1"/>
      <c r="D28" s="1"/>
      <c r="E28" s="1"/>
      <c r="F28" s="1"/>
      <c r="G28" s="1"/>
    </row>
    <row r="29" spans="1:7" x14ac:dyDescent="0.2">
      <c r="A29" s="1" t="s">
        <v>52</v>
      </c>
      <c r="B29" s="1"/>
      <c r="C29" s="1"/>
      <c r="D29" s="1"/>
      <c r="E29" s="1"/>
      <c r="F29" s="1"/>
      <c r="G29" s="1"/>
    </row>
    <row r="30" spans="1:7" x14ac:dyDescent="0.2">
      <c r="A30" s="1" t="s">
        <v>89</v>
      </c>
      <c r="B30" s="1"/>
      <c r="C30" s="1"/>
      <c r="D30" s="1"/>
      <c r="E30" s="1"/>
      <c r="F30" s="1"/>
      <c r="G30" s="1"/>
    </row>
    <row r="31" spans="1:7" x14ac:dyDescent="0.2">
      <c r="A31" s="1"/>
      <c r="B31" s="1"/>
      <c r="C31" s="1"/>
      <c r="D31" s="1"/>
      <c r="E31" s="1"/>
      <c r="F31" s="1"/>
      <c r="G31" s="1"/>
    </row>
    <row r="32" spans="1:7" x14ac:dyDescent="0.2">
      <c r="A32" s="63" t="s">
        <v>50</v>
      </c>
      <c r="B32" s="1"/>
      <c r="C32" s="1"/>
      <c r="D32" s="1"/>
      <c r="E32" s="1"/>
      <c r="F32" s="1"/>
      <c r="G32" s="1"/>
    </row>
    <row r="33" spans="1:7" ht="31.5" customHeight="1" x14ac:dyDescent="0.2">
      <c r="A33" s="126" t="s">
        <v>49</v>
      </c>
      <c r="B33" s="126"/>
      <c r="C33" s="126"/>
      <c r="D33" s="126"/>
      <c r="E33" s="126"/>
      <c r="F33" s="126"/>
      <c r="G33" s="126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</sheetData>
  <sheetProtection algorithmName="SHA-512" hashValue="BjhvmvP3dnBDw9pXQoAt6p+zYaU/pt4IR8DXSRjybSjJFrQI2F7boiAO9Q3Vnh/rBdfTb+eIbEQUwBrpzn2J+A==" saltValue="w5xUk9aIwOFo98eGNs9dCQ==" spinCount="100000" sheet="1" objects="1" scenarios="1"/>
  <mergeCells count="3">
    <mergeCell ref="A4:G4"/>
    <mergeCell ref="A33:G33"/>
    <mergeCell ref="A5:G5"/>
  </mergeCells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44"/>
  <sheetViews>
    <sheetView workbookViewId="0">
      <selection activeCell="E18" sqref="E18"/>
    </sheetView>
  </sheetViews>
  <sheetFormatPr defaultRowHeight="12.75" x14ac:dyDescent="0.2"/>
  <cols>
    <col min="1" max="1" width="18.83203125" customWidth="1"/>
    <col min="2" max="2" width="19.33203125" customWidth="1"/>
    <col min="3" max="3" width="15.33203125" customWidth="1"/>
    <col min="4" max="4" width="0.5" customWidth="1"/>
    <col min="5" max="5" width="17.6640625" customWidth="1"/>
    <col min="6" max="6" width="12" customWidth="1"/>
    <col min="7" max="7" width="52.1640625" customWidth="1"/>
    <col min="8" max="8" width="11.5" style="109" customWidth="1"/>
  </cols>
  <sheetData>
    <row r="1" spans="2:14" ht="20.25" customHeight="1" x14ac:dyDescent="0.25">
      <c r="B1" s="132" t="s">
        <v>54</v>
      </c>
      <c r="C1" s="133"/>
      <c r="D1" s="133"/>
      <c r="E1" s="133"/>
      <c r="F1" s="133"/>
      <c r="G1" s="127" t="s">
        <v>55</v>
      </c>
      <c r="H1" s="127"/>
      <c r="I1" s="113"/>
    </row>
    <row r="2" spans="2:14" ht="20.25" customHeight="1" thickBot="1" x14ac:dyDescent="0.25">
      <c r="B2" s="134" t="s">
        <v>106</v>
      </c>
      <c r="C2" s="135"/>
      <c r="D2" s="135"/>
      <c r="E2" s="135"/>
      <c r="F2" s="135"/>
      <c r="G2" s="128" t="s">
        <v>56</v>
      </c>
      <c r="H2" s="129"/>
      <c r="I2" s="113"/>
    </row>
    <row r="3" spans="2:14" ht="18.75" customHeight="1" x14ac:dyDescent="0.2"/>
    <row r="4" spans="2:14" ht="20.25" customHeight="1" x14ac:dyDescent="0.2">
      <c r="B4" s="131" t="s">
        <v>57</v>
      </c>
      <c r="C4" s="131"/>
      <c r="D4" s="131"/>
      <c r="E4" s="131"/>
      <c r="F4" s="131"/>
      <c r="G4" s="131"/>
    </row>
    <row r="5" spans="2:14" s="67" customFormat="1" ht="24.75" customHeight="1" x14ac:dyDescent="0.3">
      <c r="B5" s="130" t="s">
        <v>58</v>
      </c>
      <c r="C5" s="130"/>
      <c r="D5" s="130"/>
      <c r="E5" s="130"/>
      <c r="F5" s="130"/>
      <c r="G5" s="130"/>
      <c r="H5" s="130"/>
    </row>
    <row r="6" spans="2:14" s="67" customFormat="1" ht="18" customHeight="1" x14ac:dyDescent="0.3">
      <c r="B6" s="68" t="s">
        <v>59</v>
      </c>
      <c r="C6" s="69" t="s">
        <v>60</v>
      </c>
      <c r="D6" s="70"/>
      <c r="E6" s="71" t="s">
        <v>61</v>
      </c>
      <c r="F6" s="72"/>
      <c r="G6" s="73"/>
      <c r="H6" s="114" t="s">
        <v>104</v>
      </c>
      <c r="I6" s="74"/>
      <c r="J6" s="74"/>
      <c r="K6" s="74"/>
      <c r="L6" s="74"/>
      <c r="M6" s="74"/>
      <c r="N6" s="74"/>
    </row>
    <row r="7" spans="2:14" s="67" customFormat="1" ht="15" customHeight="1" x14ac:dyDescent="0.3">
      <c r="B7" s="75" t="s">
        <v>62</v>
      </c>
      <c r="C7" s="75" t="s">
        <v>63</v>
      </c>
      <c r="D7" s="76"/>
      <c r="E7" s="77"/>
      <c r="F7" s="78"/>
      <c r="G7" s="79"/>
      <c r="H7" s="115" t="s">
        <v>105</v>
      </c>
      <c r="I7" s="74"/>
      <c r="J7" s="74"/>
      <c r="K7" s="74"/>
      <c r="L7" s="74"/>
      <c r="M7" s="74"/>
      <c r="N7" s="74"/>
    </row>
    <row r="8" spans="2:14" s="67" customFormat="1" ht="21" customHeight="1" x14ac:dyDescent="0.3">
      <c r="B8" s="80"/>
      <c r="C8" s="80"/>
      <c r="D8" s="81"/>
      <c r="E8" s="81" t="s">
        <v>64</v>
      </c>
      <c r="F8" s="81"/>
      <c r="G8" s="82"/>
      <c r="H8" s="111"/>
      <c r="I8" s="74"/>
      <c r="J8" s="74"/>
      <c r="K8" s="74"/>
      <c r="L8" s="74"/>
      <c r="M8" s="74"/>
      <c r="N8" s="74"/>
    </row>
    <row r="9" spans="2:14" s="67" customFormat="1" ht="15" x14ac:dyDescent="0.3">
      <c r="B9" s="83" t="s">
        <v>65</v>
      </c>
      <c r="C9" s="83" t="s">
        <v>66</v>
      </c>
      <c r="D9" s="84"/>
      <c r="E9" s="81" t="s">
        <v>67</v>
      </c>
      <c r="F9" s="81"/>
      <c r="G9" s="82"/>
      <c r="H9" s="108">
        <v>1.1000000000000001</v>
      </c>
      <c r="I9" s="74"/>
      <c r="J9" s="74"/>
      <c r="K9" s="74"/>
      <c r="L9" s="74"/>
      <c r="M9" s="74"/>
      <c r="N9" s="74"/>
    </row>
    <row r="10" spans="2:14" s="67" customFormat="1" ht="15" x14ac:dyDescent="0.3">
      <c r="B10" s="80"/>
      <c r="C10" s="80"/>
      <c r="D10" s="81"/>
      <c r="E10" s="81" t="s">
        <v>68</v>
      </c>
      <c r="F10" s="81"/>
      <c r="G10" s="82"/>
      <c r="H10" s="108"/>
      <c r="I10" s="74"/>
      <c r="J10" s="74"/>
      <c r="K10" s="74"/>
      <c r="L10" s="74"/>
      <c r="M10" s="74"/>
      <c r="N10" s="74"/>
    </row>
    <row r="11" spans="2:14" s="67" customFormat="1" ht="5.25" customHeight="1" x14ac:dyDescent="0.3">
      <c r="B11" s="85"/>
      <c r="C11" s="85"/>
      <c r="D11" s="86"/>
      <c r="E11" s="86"/>
      <c r="F11" s="86"/>
      <c r="G11" s="87"/>
      <c r="H11" s="112"/>
      <c r="I11" s="74"/>
      <c r="J11" s="74"/>
      <c r="K11" s="74"/>
      <c r="L11" s="74"/>
      <c r="M11" s="74"/>
      <c r="N11" s="74"/>
    </row>
    <row r="12" spans="2:14" s="67" customFormat="1" ht="6" customHeight="1" x14ac:dyDescent="0.3">
      <c r="B12" s="80"/>
      <c r="C12" s="80"/>
      <c r="D12" s="81"/>
      <c r="E12" s="81"/>
      <c r="F12" s="81"/>
      <c r="G12" s="82"/>
      <c r="H12" s="108"/>
      <c r="I12" s="74"/>
      <c r="J12" s="74"/>
      <c r="K12" s="74"/>
      <c r="L12" s="74"/>
      <c r="M12" s="74"/>
      <c r="N12" s="74"/>
    </row>
    <row r="13" spans="2:14" s="67" customFormat="1" ht="15" x14ac:dyDescent="0.3">
      <c r="B13" s="83"/>
      <c r="C13" s="83"/>
      <c r="D13" s="84"/>
      <c r="E13" s="81" t="s">
        <v>71</v>
      </c>
      <c r="F13" s="81"/>
      <c r="G13" s="82"/>
      <c r="H13" s="108"/>
      <c r="I13" s="74"/>
      <c r="J13" s="74"/>
      <c r="K13" s="74"/>
      <c r="L13" s="74"/>
      <c r="M13" s="74"/>
      <c r="N13" s="74"/>
    </row>
    <row r="14" spans="2:14" s="67" customFormat="1" ht="15" x14ac:dyDescent="0.3">
      <c r="B14" s="83" t="s">
        <v>69</v>
      </c>
      <c r="C14" s="83" t="s">
        <v>70</v>
      </c>
      <c r="D14" s="84"/>
      <c r="E14" s="81" t="s">
        <v>72</v>
      </c>
      <c r="F14" s="81"/>
      <c r="G14" s="82"/>
      <c r="H14" s="108">
        <v>1.35</v>
      </c>
      <c r="I14" s="74"/>
      <c r="J14" s="74"/>
      <c r="K14" s="74"/>
      <c r="L14" s="74"/>
      <c r="M14" s="74"/>
      <c r="N14" s="74"/>
    </row>
    <row r="15" spans="2:14" s="67" customFormat="1" ht="15" x14ac:dyDescent="0.3">
      <c r="B15" s="83"/>
      <c r="C15" s="83"/>
      <c r="D15" s="84"/>
      <c r="E15" s="81" t="s">
        <v>73</v>
      </c>
      <c r="F15" s="81"/>
      <c r="G15" s="82"/>
      <c r="H15" s="108"/>
      <c r="I15" s="74"/>
      <c r="J15" s="74"/>
      <c r="K15" s="74"/>
      <c r="L15" s="74"/>
      <c r="M15" s="74"/>
      <c r="N15" s="74"/>
    </row>
    <row r="16" spans="2:14" s="67" customFormat="1" ht="6.75" customHeight="1" x14ac:dyDescent="0.3">
      <c r="B16" s="88"/>
      <c r="C16" s="88"/>
      <c r="D16" s="89"/>
      <c r="E16" s="86"/>
      <c r="F16" s="86"/>
      <c r="G16" s="87"/>
      <c r="H16" s="112"/>
      <c r="I16" s="74"/>
      <c r="J16" s="74"/>
      <c r="K16" s="74"/>
      <c r="L16" s="74"/>
      <c r="M16" s="74"/>
      <c r="N16" s="74"/>
    </row>
    <row r="17" spans="2:14" s="67" customFormat="1" ht="21.75" customHeight="1" x14ac:dyDescent="0.3">
      <c r="B17" s="80"/>
      <c r="C17" s="80"/>
      <c r="D17" s="81"/>
      <c r="E17" s="81" t="s">
        <v>74</v>
      </c>
      <c r="F17" s="81"/>
      <c r="G17" s="82"/>
      <c r="H17" s="108"/>
      <c r="I17" s="74"/>
      <c r="J17" s="74"/>
      <c r="K17" s="74"/>
      <c r="L17" s="74"/>
      <c r="M17" s="74"/>
      <c r="N17" s="74"/>
    </row>
    <row r="18" spans="2:14" s="67" customFormat="1" ht="15" x14ac:dyDescent="0.3">
      <c r="B18" s="80"/>
      <c r="C18" s="80"/>
      <c r="D18" s="81"/>
      <c r="E18" s="81" t="s">
        <v>75</v>
      </c>
      <c r="F18" s="81"/>
      <c r="G18" s="82"/>
      <c r="H18" s="108"/>
      <c r="I18" s="74"/>
      <c r="J18" s="74"/>
      <c r="K18" s="74"/>
      <c r="L18" s="74"/>
      <c r="M18" s="74"/>
      <c r="N18" s="74"/>
    </row>
    <row r="19" spans="2:14" s="67" customFormat="1" ht="15" x14ac:dyDescent="0.3">
      <c r="B19" s="83" t="s">
        <v>76</v>
      </c>
      <c r="C19" s="83" t="s">
        <v>77</v>
      </c>
      <c r="D19" s="84"/>
      <c r="E19" s="81" t="s">
        <v>78</v>
      </c>
      <c r="F19" s="81"/>
      <c r="G19" s="82"/>
      <c r="H19" s="108">
        <v>1.7</v>
      </c>
      <c r="I19" s="74"/>
      <c r="J19" s="74"/>
      <c r="K19" s="74"/>
      <c r="L19" s="74"/>
      <c r="M19" s="74"/>
      <c r="N19" s="74"/>
    </row>
    <row r="20" spans="2:14" s="67" customFormat="1" ht="15" x14ac:dyDescent="0.3">
      <c r="B20" s="80"/>
      <c r="C20" s="80"/>
      <c r="D20" s="81"/>
      <c r="E20" s="81" t="s">
        <v>79</v>
      </c>
      <c r="F20" s="81"/>
      <c r="G20" s="82"/>
      <c r="H20" s="108"/>
      <c r="I20" s="74"/>
      <c r="J20" s="74"/>
      <c r="K20" s="74"/>
      <c r="L20" s="74"/>
      <c r="M20" s="74"/>
      <c r="N20" s="74"/>
    </row>
    <row r="21" spans="2:14" s="67" customFormat="1" ht="15" x14ac:dyDescent="0.3">
      <c r="B21" s="80"/>
      <c r="C21" s="80"/>
      <c r="D21" s="81"/>
      <c r="E21" s="81" t="s">
        <v>80</v>
      </c>
      <c r="F21" s="81"/>
      <c r="G21" s="82"/>
      <c r="H21" s="108"/>
      <c r="I21" s="74"/>
      <c r="J21" s="74"/>
      <c r="K21" s="74"/>
      <c r="L21" s="74"/>
      <c r="M21" s="74"/>
      <c r="N21" s="74"/>
    </row>
    <row r="22" spans="2:14" s="67" customFormat="1" ht="3.75" customHeight="1" x14ac:dyDescent="0.3">
      <c r="B22" s="85"/>
      <c r="C22" s="85"/>
      <c r="D22" s="86"/>
      <c r="E22" s="86"/>
      <c r="F22" s="86"/>
      <c r="G22" s="87"/>
      <c r="H22" s="112"/>
      <c r="I22" s="74"/>
      <c r="J22" s="74"/>
      <c r="K22" s="74"/>
      <c r="L22" s="74"/>
      <c r="M22" s="74"/>
      <c r="N22" s="74"/>
    </row>
    <row r="23" spans="2:14" s="67" customFormat="1" ht="5.25" customHeight="1" x14ac:dyDescent="0.3">
      <c r="B23" s="80"/>
      <c r="C23" s="80"/>
      <c r="D23" s="81"/>
      <c r="E23" s="81"/>
      <c r="F23" s="81"/>
      <c r="G23" s="82"/>
      <c r="H23" s="108"/>
      <c r="I23" s="74"/>
      <c r="J23" s="74"/>
      <c r="K23" s="74"/>
      <c r="L23" s="74"/>
      <c r="M23" s="74"/>
      <c r="N23" s="74"/>
    </row>
    <row r="24" spans="2:14" s="67" customFormat="1" ht="15" x14ac:dyDescent="0.3">
      <c r="B24" s="90"/>
      <c r="C24" s="90"/>
      <c r="D24" s="91"/>
      <c r="E24" s="81" t="s">
        <v>81</v>
      </c>
      <c r="F24" s="81"/>
      <c r="G24" s="82"/>
      <c r="H24" s="108"/>
      <c r="I24" s="74"/>
      <c r="J24" s="74"/>
      <c r="K24" s="74"/>
      <c r="L24" s="74"/>
      <c r="M24" s="74"/>
      <c r="N24" s="74"/>
    </row>
    <row r="25" spans="2:14" s="67" customFormat="1" ht="15" x14ac:dyDescent="0.3">
      <c r="B25" s="83" t="s">
        <v>82</v>
      </c>
      <c r="C25" s="83" t="s">
        <v>83</v>
      </c>
      <c r="D25" s="91"/>
      <c r="E25" s="81" t="s">
        <v>84</v>
      </c>
      <c r="F25" s="81"/>
      <c r="G25" s="82"/>
      <c r="H25" s="108">
        <v>2</v>
      </c>
      <c r="I25" s="74"/>
      <c r="J25" s="74"/>
      <c r="K25" s="74"/>
      <c r="L25" s="74"/>
      <c r="M25" s="74"/>
      <c r="N25" s="74"/>
    </row>
    <row r="26" spans="2:14" s="67" customFormat="1" ht="15" x14ac:dyDescent="0.3">
      <c r="B26" s="83"/>
      <c r="C26" s="83"/>
      <c r="D26" s="84"/>
      <c r="E26" s="81" t="s">
        <v>85</v>
      </c>
      <c r="F26" s="81"/>
      <c r="G26" s="82"/>
      <c r="H26" s="108"/>
      <c r="I26" s="74"/>
      <c r="J26" s="74"/>
      <c r="K26" s="74"/>
      <c r="L26" s="74"/>
      <c r="M26" s="74"/>
      <c r="N26" s="74"/>
    </row>
    <row r="27" spans="2:14" s="67" customFormat="1" ht="15" x14ac:dyDescent="0.3">
      <c r="B27" s="80"/>
      <c r="C27" s="80"/>
      <c r="D27" s="81"/>
      <c r="E27" s="81" t="s">
        <v>86</v>
      </c>
      <c r="F27" s="81"/>
      <c r="G27" s="82"/>
      <c r="H27" s="108"/>
      <c r="I27" s="74"/>
      <c r="J27" s="74"/>
      <c r="K27" s="74"/>
      <c r="L27" s="74"/>
      <c r="M27" s="74"/>
      <c r="N27" s="74"/>
    </row>
    <row r="28" spans="2:14" s="67" customFormat="1" ht="6" customHeight="1" x14ac:dyDescent="0.3">
      <c r="B28" s="85"/>
      <c r="C28" s="85"/>
      <c r="D28" s="86"/>
      <c r="E28" s="86"/>
      <c r="F28" s="86"/>
      <c r="G28" s="87"/>
      <c r="H28" s="112"/>
      <c r="I28" s="74"/>
      <c r="J28" s="74"/>
      <c r="K28" s="74"/>
      <c r="L28" s="74"/>
      <c r="M28" s="74"/>
      <c r="N28" s="74"/>
    </row>
    <row r="29" spans="2:14" s="67" customFormat="1" ht="7.5" customHeight="1" x14ac:dyDescent="0.3">
      <c r="B29" s="74"/>
      <c r="C29" s="74"/>
      <c r="D29" s="74"/>
      <c r="E29" s="74"/>
      <c r="F29" s="74"/>
      <c r="G29" s="74"/>
      <c r="H29" s="110"/>
      <c r="I29" s="74"/>
      <c r="J29" s="74"/>
      <c r="K29" s="74"/>
      <c r="L29" s="74"/>
      <c r="M29" s="74"/>
      <c r="N29" s="74"/>
    </row>
    <row r="30" spans="2:14" s="67" customFormat="1" ht="21.75" customHeight="1" x14ac:dyDescent="0.35">
      <c r="B30" s="74"/>
      <c r="C30" s="81"/>
      <c r="D30" s="81"/>
      <c r="E30" s="92"/>
      <c r="F30" s="81"/>
      <c r="G30" s="81"/>
      <c r="H30" s="110"/>
      <c r="I30" s="74"/>
      <c r="J30" s="74"/>
      <c r="K30" s="74"/>
      <c r="L30" s="74"/>
      <c r="M30" s="74"/>
      <c r="N30" s="74"/>
    </row>
    <row r="31" spans="2:14" s="67" customFormat="1" ht="19.5" customHeight="1" x14ac:dyDescent="0.3">
      <c r="B31" s="74"/>
      <c r="C31" s="81"/>
      <c r="D31" s="81"/>
      <c r="E31" s="93"/>
      <c r="F31" s="93"/>
      <c r="G31" s="81"/>
      <c r="H31" s="110"/>
      <c r="I31" s="74"/>
      <c r="J31" s="74"/>
      <c r="K31" s="74"/>
      <c r="L31" s="74"/>
      <c r="M31" s="74"/>
      <c r="N31" s="74"/>
    </row>
    <row r="32" spans="2:14" s="67" customFormat="1" ht="14.45" customHeight="1" x14ac:dyDescent="0.3">
      <c r="B32" s="74"/>
      <c r="C32" s="81"/>
      <c r="D32" s="81"/>
      <c r="E32" s="81"/>
      <c r="F32" s="84"/>
      <c r="G32" s="81"/>
      <c r="H32" s="110"/>
      <c r="I32" s="74"/>
      <c r="J32" s="74"/>
      <c r="K32" s="74"/>
      <c r="L32" s="74"/>
      <c r="M32" s="74"/>
      <c r="N32" s="74"/>
    </row>
    <row r="33" spans="3:8" s="67" customFormat="1" ht="14.45" customHeight="1" x14ac:dyDescent="0.3">
      <c r="C33" s="91"/>
      <c r="D33" s="91"/>
      <c r="E33" s="81"/>
      <c r="F33" s="84"/>
      <c r="G33" s="91"/>
      <c r="H33" s="110"/>
    </row>
    <row r="34" spans="3:8" s="67" customFormat="1" ht="14.45" customHeight="1" x14ac:dyDescent="0.3">
      <c r="C34" s="91"/>
      <c r="D34" s="91"/>
      <c r="E34" s="91"/>
      <c r="F34" s="84"/>
      <c r="G34" s="91"/>
      <c r="H34" s="110"/>
    </row>
    <row r="35" spans="3:8" s="67" customFormat="1" ht="14.45" customHeight="1" x14ac:dyDescent="0.3">
      <c r="C35" s="91"/>
      <c r="D35" s="91"/>
      <c r="E35" s="91"/>
      <c r="F35" s="84"/>
      <c r="G35" s="91"/>
      <c r="H35" s="110"/>
    </row>
    <row r="36" spans="3:8" s="67" customFormat="1" ht="14.45" customHeight="1" x14ac:dyDescent="0.3">
      <c r="C36" s="91"/>
      <c r="D36" s="91"/>
      <c r="E36" s="91"/>
      <c r="F36" s="84"/>
      <c r="G36" s="91"/>
      <c r="H36" s="110"/>
    </row>
    <row r="37" spans="3:8" s="67" customFormat="1" ht="14.45" customHeight="1" x14ac:dyDescent="0.3">
      <c r="C37" s="91"/>
      <c r="D37" s="91"/>
      <c r="E37" s="91"/>
      <c r="F37" s="84"/>
      <c r="G37" s="91"/>
      <c r="H37" s="110"/>
    </row>
    <row r="38" spans="3:8" s="67" customFormat="1" ht="14.45" customHeight="1" x14ac:dyDescent="0.3">
      <c r="C38" s="91"/>
      <c r="D38" s="91"/>
      <c r="E38" s="91"/>
      <c r="F38" s="84"/>
      <c r="G38" s="91"/>
      <c r="H38" s="110"/>
    </row>
    <row r="39" spans="3:8" s="67" customFormat="1" ht="14.45" customHeight="1" x14ac:dyDescent="0.3">
      <c r="C39" s="91"/>
      <c r="D39" s="91"/>
      <c r="E39" s="91"/>
      <c r="F39" s="84"/>
      <c r="G39" s="91"/>
      <c r="H39" s="110"/>
    </row>
    <row r="40" spans="3:8" s="67" customFormat="1" ht="15" x14ac:dyDescent="0.3">
      <c r="C40" s="91"/>
      <c r="D40" s="91"/>
      <c r="E40" s="91"/>
      <c r="F40" s="84"/>
      <c r="G40" s="91"/>
      <c r="H40" s="110"/>
    </row>
    <row r="41" spans="3:8" s="67" customFormat="1" ht="15" x14ac:dyDescent="0.3">
      <c r="C41" s="91"/>
      <c r="D41" s="91"/>
      <c r="E41" s="91"/>
      <c r="F41" s="91"/>
      <c r="G41" s="91"/>
      <c r="H41" s="110"/>
    </row>
    <row r="42" spans="3:8" s="67" customFormat="1" ht="15" x14ac:dyDescent="0.3">
      <c r="H42" s="110"/>
    </row>
    <row r="43" spans="3:8" s="67" customFormat="1" ht="15" x14ac:dyDescent="0.3">
      <c r="H43" s="110"/>
    </row>
    <row r="44" spans="3:8" s="67" customFormat="1" ht="15" x14ac:dyDescent="0.3">
      <c r="H44" s="110"/>
    </row>
  </sheetData>
  <sheetProtection algorithmName="SHA-512" hashValue="5R7AtFmZTx/mgf6AKUUfkzg9VUG5TCZmDjs89/MMChf5lTiKYbLGMRmmkwIa1ljXD1mo/VkEmEM/I6QJo+TXpw==" saltValue="oAZclgJj0cHWQULM326SEA==" spinCount="100000" sheet="1" objects="1" scenarios="1"/>
  <mergeCells count="6">
    <mergeCell ref="G1:H1"/>
    <mergeCell ref="G2:H2"/>
    <mergeCell ref="B5:H5"/>
    <mergeCell ref="B4:G4"/>
    <mergeCell ref="B1:F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Sediment Storage</vt:lpstr>
      <vt:lpstr>Info</vt:lpstr>
      <vt:lpstr>Gully Factor</vt:lpstr>
      <vt:lpstr>Eph_gully</vt:lpstr>
      <vt:lpstr>Ephgully</vt:lpstr>
      <vt:lpstr>'Sediment Storage'!Print_Area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USDA-NRCS</dc:creator>
  <cp:lastModifiedBy>McCurdy, Mark - NRCS, Des Moines, IA</cp:lastModifiedBy>
  <cp:lastPrinted>2017-08-29T19:25:09Z</cp:lastPrinted>
  <dcterms:created xsi:type="dcterms:W3CDTF">2010-12-14T16:48:42Z</dcterms:created>
  <dcterms:modified xsi:type="dcterms:W3CDTF">2023-02-17T20:12:34Z</dcterms:modified>
</cp:coreProperties>
</file>